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8 Temaområder\07 Indikatorrapporten\2019\Tabelldel nett\"/>
    </mc:Choice>
  </mc:AlternateContent>
  <xr:revisionPtr revIDLastSave="0" documentId="8_{D5140BDA-B204-4190-8FF5-E8856F97019C}" xr6:coauthVersionLast="41" xr6:coauthVersionMax="41" xr10:uidLastSave="{00000000-0000-0000-0000-000000000000}"/>
  <bookViews>
    <workbookView xWindow="-120" yWindow="-120" windowWidth="29040" windowHeight="15840" tabRatio="909" xr2:uid="{00000000-000D-0000-FFFF-FFFF00000000}"/>
  </bookViews>
  <sheets>
    <sheet name="Innhold" sheetId="43" r:id="rId1"/>
    <sheet name="A.2.1" sheetId="20" r:id="rId2"/>
    <sheet name="A.2.2" sheetId="41" r:id="rId3"/>
    <sheet name="A.2.3" sheetId="42" r:id="rId4"/>
    <sheet name="A.2.4" sheetId="35" r:id="rId5"/>
    <sheet name="A.2.5" sheetId="21" r:id="rId6"/>
    <sheet name="A.2.6" sheetId="32" r:id="rId7"/>
    <sheet name="A.2.7" sheetId="22" r:id="rId8"/>
    <sheet name="A.2.8" sheetId="39" r:id="rId9"/>
    <sheet name="A.2.9" sheetId="40" r:id="rId10"/>
    <sheet name="A.2.10" sheetId="15" r:id="rId11"/>
    <sheet name="A.2.11" sheetId="19" r:id="rId12"/>
    <sheet name="A.2.12" sheetId="44" r:id="rId13"/>
    <sheet name="A.2.13" sheetId="45" r:id="rId14"/>
    <sheet name="A.2.14" sheetId="46" r:id="rId15"/>
    <sheet name="A.2.15" sheetId="29" r:id="rId16"/>
  </sheets>
  <definedNames>
    <definedName name="_xlnm.Print_Area" localSheetId="1">'A.2.1'!$A$2:$G$19</definedName>
    <definedName name="_xlnm.Print_Area" localSheetId="10">'A.2.10'!$A$1:$G$17</definedName>
    <definedName name="_xlnm.Print_Area" localSheetId="11">'A.2.11'!$A$1:$E$58</definedName>
    <definedName name="_xlnm.Print_Area" localSheetId="12">'A.2.12'!$A$1:$I$21</definedName>
    <definedName name="_xlnm.Print_Area" localSheetId="13">'A.2.13'!$A$1:$I$19</definedName>
    <definedName name="_xlnm.Print_Area" localSheetId="14">'A.2.14'!$A$1:$I$19</definedName>
    <definedName name="_xlnm.Print_Area" localSheetId="15">'A.2.15'!$A$1:$F$18</definedName>
    <definedName name="_xlnm.Print_Area" localSheetId="2">'A.2.2'!$A$2:$L$25</definedName>
    <definedName name="_xlnm.Print_Area" localSheetId="3">'A.2.3'!$A$2:$L$23</definedName>
    <definedName name="_xlnm.Print_Area" localSheetId="4">'A.2.4'!$A$1:$E$17</definedName>
    <definedName name="_xlnm.Print_Area" localSheetId="5">'A.2.5'!$A$1:$F$17</definedName>
    <definedName name="_xlnm.Print_Area" localSheetId="6">'A.2.6'!$A$1:$H$17</definedName>
    <definedName name="_xlnm.Print_Area" localSheetId="7">'A.2.7'!$A$1:$F$16</definedName>
    <definedName name="_xlnm.Print_Area" localSheetId="8">'A.2.8'!$A$1:$E$15</definedName>
    <definedName name="_xlnm.Print_Area" localSheetId="9">'A.2.9'!$A$1:$E$32</definedName>
    <definedName name="_xlnm.Print_Area" localSheetId="0">Innhold!$A$1:$B$18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6" i="40" l="1"/>
  <c r="B27" i="40"/>
  <c r="B28" i="40"/>
  <c r="C14" i="40" l="1"/>
  <c r="B14" i="40" s="1"/>
  <c r="B23" i="40"/>
  <c r="C11" i="40"/>
  <c r="B11" i="40" s="1"/>
  <c r="C6" i="40"/>
  <c r="B6" i="40" s="1"/>
  <c r="B13" i="29"/>
  <c r="E13" i="29" s="1"/>
  <c r="F20" i="41"/>
  <c r="I10" i="42"/>
  <c r="H10" i="42"/>
  <c r="G9" i="41"/>
  <c r="D9" i="41"/>
  <c r="D11" i="20"/>
  <c r="D7" i="20"/>
  <c r="B11" i="29"/>
  <c r="B10" i="29"/>
  <c r="C8" i="29"/>
  <c r="B8" i="29"/>
  <c r="H16" i="44"/>
  <c r="I16" i="44"/>
  <c r="C12" i="29"/>
  <c r="F12" i="29" s="1"/>
  <c r="B12" i="29"/>
  <c r="C13" i="15"/>
  <c r="B7" i="40"/>
  <c r="B8" i="40"/>
  <c r="B9" i="40"/>
  <c r="B10" i="40"/>
  <c r="B12" i="40"/>
  <c r="B13" i="40"/>
  <c r="B15" i="40"/>
  <c r="B16" i="40"/>
  <c r="B17" i="40"/>
  <c r="B18" i="40"/>
  <c r="B19" i="40"/>
  <c r="B20" i="40"/>
  <c r="B21" i="40"/>
  <c r="B22" i="40"/>
  <c r="B25" i="40"/>
  <c r="B24" i="40"/>
  <c r="C6" i="22"/>
  <c r="C8" i="19"/>
  <c r="G14" i="41"/>
  <c r="G13" i="42" s="1"/>
  <c r="G13" i="41"/>
  <c r="G11" i="41"/>
  <c r="E10" i="41"/>
  <c r="D10" i="41" s="1"/>
  <c r="B8" i="35"/>
  <c r="D10" i="35"/>
  <c r="B10" i="35" s="1"/>
  <c r="D13" i="35"/>
  <c r="B9" i="35"/>
  <c r="B11" i="35"/>
  <c r="B12" i="35"/>
  <c r="B7" i="35"/>
  <c r="C13" i="35"/>
  <c r="B13" i="35" s="1"/>
  <c r="D15" i="41"/>
  <c r="E10" i="35"/>
  <c r="E13" i="35"/>
  <c r="L10" i="41"/>
  <c r="L18" i="41" s="1"/>
  <c r="L20" i="41" s="1"/>
  <c r="J10" i="41"/>
  <c r="J18" i="41" s="1"/>
  <c r="J20" i="41" s="1"/>
  <c r="K10" i="41"/>
  <c r="K18" i="41" s="1"/>
  <c r="K20" i="41" s="1"/>
  <c r="H10" i="41"/>
  <c r="H18" i="41" s="1"/>
  <c r="H20" i="41" s="1"/>
  <c r="I10" i="41"/>
  <c r="I18" i="41" s="1"/>
  <c r="I20" i="41" s="1"/>
  <c r="F10" i="41"/>
  <c r="D11" i="41"/>
  <c r="D13" i="41"/>
  <c r="C13" i="41" s="1"/>
  <c r="C15" i="42" s="1"/>
  <c r="D14" i="41"/>
  <c r="C14" i="41" s="1"/>
  <c r="C13" i="42" s="1"/>
  <c r="G17" i="41"/>
  <c r="D17" i="41"/>
  <c r="D18" i="42" s="1"/>
  <c r="G15" i="41"/>
  <c r="C15" i="41" s="1"/>
  <c r="F7" i="20"/>
  <c r="G10" i="41"/>
  <c r="C11" i="19"/>
  <c r="C12" i="19"/>
  <c r="C13" i="19"/>
  <c r="C15" i="19"/>
  <c r="C17" i="19"/>
  <c r="C18" i="19"/>
  <c r="C19" i="19"/>
  <c r="C20" i="19"/>
  <c r="C21" i="19"/>
  <c r="C22" i="19"/>
  <c r="C23" i="19"/>
  <c r="C24" i="19"/>
  <c r="C25" i="19"/>
  <c r="C27" i="19"/>
  <c r="C29" i="19"/>
  <c r="C30" i="19"/>
  <c r="C32" i="19"/>
  <c r="C34" i="19"/>
  <c r="C35" i="19"/>
  <c r="C36" i="19"/>
  <c r="C38" i="19"/>
  <c r="C40" i="19"/>
  <c r="C41" i="19"/>
  <c r="C42" i="19"/>
  <c r="C43" i="19"/>
  <c r="C44" i="19"/>
  <c r="C45" i="19"/>
  <c r="C47" i="19"/>
  <c r="C49" i="19"/>
  <c r="C50" i="19"/>
  <c r="C51" i="19"/>
  <c r="C52" i="19"/>
  <c r="C54" i="19"/>
  <c r="C55" i="19" s="1"/>
  <c r="E55" i="19"/>
  <c r="C10" i="19"/>
  <c r="L15" i="42"/>
  <c r="L13" i="42"/>
  <c r="L11" i="42"/>
  <c r="L10" i="42"/>
  <c r="L9" i="42" s="1"/>
  <c r="K15" i="42"/>
  <c r="K13" i="42"/>
  <c r="K11" i="42"/>
  <c r="K10" i="42"/>
  <c r="J15" i="42"/>
  <c r="J13" i="42"/>
  <c r="J11" i="42"/>
  <c r="J10" i="42"/>
  <c r="I15" i="42"/>
  <c r="I13" i="42"/>
  <c r="I11" i="42"/>
  <c r="H15" i="42"/>
  <c r="H13" i="42"/>
  <c r="G15" i="42"/>
  <c r="H11" i="42"/>
  <c r="H9" i="42" s="1"/>
  <c r="G11" i="42"/>
  <c r="F11" i="42"/>
  <c r="E15" i="42"/>
  <c r="E13" i="42"/>
  <c r="E12" i="42" s="1"/>
  <c r="E11" i="42"/>
  <c r="E10" i="42"/>
  <c r="E9" i="42" s="1"/>
  <c r="D10" i="42"/>
  <c r="C16" i="42"/>
  <c r="C14" i="20"/>
  <c r="C13" i="20"/>
  <c r="F11" i="20"/>
  <c r="F15" i="20" s="1"/>
  <c r="E11" i="20"/>
  <c r="C11" i="20"/>
  <c r="C4" i="43"/>
  <c r="F12" i="22"/>
  <c r="E12" i="22"/>
  <c r="D12" i="22"/>
  <c r="C12" i="22" s="1"/>
  <c r="D7" i="22"/>
  <c r="F13" i="29"/>
  <c r="F11" i="29"/>
  <c r="E11" i="29"/>
  <c r="F10" i="29"/>
  <c r="E10" i="29"/>
  <c r="H9" i="46"/>
  <c r="I9" i="46"/>
  <c r="H10" i="46"/>
  <c r="I10" i="46"/>
  <c r="H11" i="46"/>
  <c r="I11" i="46"/>
  <c r="H12" i="46"/>
  <c r="I12" i="46"/>
  <c r="H13" i="46"/>
  <c r="I13" i="46"/>
  <c r="I8" i="46"/>
  <c r="H8" i="46"/>
  <c r="F9" i="46"/>
  <c r="G9" i="46"/>
  <c r="F10" i="46"/>
  <c r="G10" i="46"/>
  <c r="F11" i="46"/>
  <c r="G11" i="46"/>
  <c r="F12" i="46"/>
  <c r="G12" i="46"/>
  <c r="F13" i="46"/>
  <c r="G13" i="46"/>
  <c r="G8" i="46"/>
  <c r="F8" i="46"/>
  <c r="E14" i="46"/>
  <c r="D14" i="46"/>
  <c r="B7" i="39"/>
  <c r="B8" i="39"/>
  <c r="B9" i="39"/>
  <c r="B6" i="39"/>
  <c r="D55" i="19"/>
  <c r="I15" i="45"/>
  <c r="H15" i="45"/>
  <c r="F15" i="45"/>
  <c r="D15" i="45"/>
  <c r="B15" i="45" s="1"/>
  <c r="B15" i="46" s="1"/>
  <c r="C14" i="45"/>
  <c r="C10" i="44"/>
  <c r="C11" i="44"/>
  <c r="C12" i="44"/>
  <c r="C13" i="44"/>
  <c r="C14" i="44"/>
  <c r="C15" i="44"/>
  <c r="B11" i="44"/>
  <c r="B12" i="44"/>
  <c r="B13" i="44"/>
  <c r="B14" i="44"/>
  <c r="B15" i="44"/>
  <c r="B10" i="44"/>
  <c r="G15" i="45"/>
  <c r="E18" i="42"/>
  <c r="F18" i="42"/>
  <c r="H18" i="42"/>
  <c r="I18" i="42"/>
  <c r="J18" i="42"/>
  <c r="K18" i="42"/>
  <c r="L18" i="42"/>
  <c r="B10" i="15"/>
  <c r="B12" i="15"/>
  <c r="B15" i="43"/>
  <c r="G18" i="42"/>
  <c r="C9" i="45"/>
  <c r="C10" i="45"/>
  <c r="C11" i="45"/>
  <c r="C12" i="45"/>
  <c r="C13" i="45"/>
  <c r="C8" i="45"/>
  <c r="B9" i="45"/>
  <c r="B9" i="46" s="1"/>
  <c r="B10" i="45"/>
  <c r="B11" i="45"/>
  <c r="B12" i="45"/>
  <c r="B13" i="45"/>
  <c r="B14" i="45"/>
  <c r="B8" i="45"/>
  <c r="E15" i="45"/>
  <c r="C15" i="45"/>
  <c r="B9" i="15"/>
  <c r="C17" i="43"/>
  <c r="C16" i="43"/>
  <c r="C15" i="43"/>
  <c r="C10" i="43"/>
  <c r="C9" i="43"/>
  <c r="C8" i="43"/>
  <c r="C7" i="43"/>
  <c r="C6" i="43"/>
  <c r="E14" i="21"/>
  <c r="I15" i="46" s="1"/>
  <c r="H15" i="46"/>
  <c r="B11" i="15"/>
  <c r="B17" i="43"/>
  <c r="B16" i="43"/>
  <c r="C18" i="43"/>
  <c r="C14" i="43"/>
  <c r="C13" i="43"/>
  <c r="C12" i="43"/>
  <c r="C11" i="43"/>
  <c r="C5" i="43"/>
  <c r="D14" i="21"/>
  <c r="F15" i="46"/>
  <c r="G15" i="46"/>
  <c r="D13" i="15"/>
  <c r="E13" i="15"/>
  <c r="F13" i="15"/>
  <c r="F16" i="44"/>
  <c r="B9" i="29" s="1"/>
  <c r="E9" i="29" s="1"/>
  <c r="G16" i="44"/>
  <c r="C16" i="44" s="1"/>
  <c r="C9" i="29"/>
  <c r="L16" i="42"/>
  <c r="F15" i="42"/>
  <c r="F13" i="42"/>
  <c r="G15" i="32"/>
  <c r="F15" i="32"/>
  <c r="E15" i="32"/>
  <c r="D15" i="32"/>
  <c r="C15" i="32"/>
  <c r="B15" i="32" s="1"/>
  <c r="B14" i="32"/>
  <c r="B13" i="32"/>
  <c r="B12" i="32"/>
  <c r="B11" i="32"/>
  <c r="B10" i="32"/>
  <c r="B9" i="32"/>
  <c r="E16" i="42"/>
  <c r="F16" i="42"/>
  <c r="H16" i="42"/>
  <c r="I16" i="42"/>
  <c r="J16" i="42"/>
  <c r="K16" i="42"/>
  <c r="F10" i="42"/>
  <c r="B8" i="21"/>
  <c r="B9" i="21"/>
  <c r="B10" i="46" s="1"/>
  <c r="B10" i="21"/>
  <c r="C11" i="46" s="1"/>
  <c r="B11" i="21"/>
  <c r="B12" i="21"/>
  <c r="B7" i="21"/>
  <c r="B12" i="46"/>
  <c r="C12" i="46"/>
  <c r="B11" i="46"/>
  <c r="B8" i="46"/>
  <c r="C8" i="46"/>
  <c r="C13" i="46"/>
  <c r="B13" i="46"/>
  <c r="C9" i="46"/>
  <c r="F7" i="22"/>
  <c r="C7" i="22" s="1"/>
  <c r="E7" i="22"/>
  <c r="D16" i="42"/>
  <c r="B13" i="21"/>
  <c r="B14" i="46" s="1"/>
  <c r="C14" i="21"/>
  <c r="D15" i="46" s="1"/>
  <c r="G16" i="42"/>
  <c r="B18" i="43"/>
  <c r="B14" i="43"/>
  <c r="B13" i="43"/>
  <c r="B12" i="43"/>
  <c r="B11" i="43"/>
  <c r="B10" i="43"/>
  <c r="B9" i="43"/>
  <c r="B8" i="43"/>
  <c r="B7" i="43"/>
  <c r="B6" i="43"/>
  <c r="B5" i="43"/>
  <c r="B4" i="43"/>
  <c r="B14" i="21"/>
  <c r="E15" i="46"/>
  <c r="C10" i="22"/>
  <c r="C15" i="46"/>
  <c r="C11" i="22"/>
  <c r="C8" i="22"/>
  <c r="F9" i="22" s="1"/>
  <c r="C9" i="22" s="1"/>
  <c r="D9" i="22"/>
  <c r="E9" i="22"/>
  <c r="G13" i="15"/>
  <c r="B8" i="15"/>
  <c r="B13" i="15" s="1"/>
  <c r="C9" i="20"/>
  <c r="E7" i="20"/>
  <c r="F9" i="29" s="1"/>
  <c r="E15" i="20"/>
  <c r="F8" i="29"/>
  <c r="C10" i="20"/>
  <c r="E8" i="29"/>
  <c r="E13" i="22" l="1"/>
  <c r="F13" i="22"/>
  <c r="D13" i="22"/>
  <c r="H12" i="42"/>
  <c r="K9" i="42"/>
  <c r="D12" i="29"/>
  <c r="C7" i="20"/>
  <c r="C15" i="20" s="1"/>
  <c r="C10" i="46"/>
  <c r="C12" i="42"/>
  <c r="K12" i="42"/>
  <c r="C17" i="41"/>
  <c r="C18" i="42" s="1"/>
  <c r="C11" i="41"/>
  <c r="C11" i="42" s="1"/>
  <c r="B16" i="44"/>
  <c r="C14" i="46"/>
  <c r="D13" i="42"/>
  <c r="D12" i="42" s="1"/>
  <c r="D15" i="42"/>
  <c r="D8" i="29"/>
  <c r="G18" i="41"/>
  <c r="G20" i="41" s="1"/>
  <c r="B14" i="29"/>
  <c r="E12" i="29"/>
  <c r="D9" i="29"/>
  <c r="D14" i="29" s="1"/>
  <c r="C14" i="29"/>
  <c r="I9" i="42"/>
  <c r="G12" i="42"/>
  <c r="C10" i="41"/>
  <c r="D18" i="41"/>
  <c r="D20" i="41" s="1"/>
  <c r="F12" i="42"/>
  <c r="E19" i="42"/>
  <c r="H19" i="42"/>
  <c r="K19" i="42"/>
  <c r="C9" i="41"/>
  <c r="E18" i="41"/>
  <c r="E20" i="41" s="1"/>
  <c r="D11" i="42"/>
  <c r="D9" i="42" s="1"/>
  <c r="F9" i="42"/>
  <c r="F19" i="42" s="1"/>
  <c r="J9" i="42"/>
  <c r="G10" i="42"/>
  <c r="G9" i="42" s="1"/>
  <c r="I12" i="42"/>
  <c r="J12" i="42"/>
  <c r="L12" i="42"/>
  <c r="L19" i="42" s="1"/>
  <c r="G19" i="42" l="1"/>
  <c r="I19" i="42"/>
  <c r="E14" i="29"/>
  <c r="F14" i="29"/>
  <c r="D19" i="42"/>
  <c r="J19" i="42"/>
  <c r="C10" i="42"/>
  <c r="C9" i="42" s="1"/>
  <c r="C19" i="42" s="1"/>
  <c r="C18" i="41"/>
  <c r="C20" i="41" s="1"/>
</calcChain>
</file>

<file path=xl/sharedStrings.xml><?xml version="1.0" encoding="utf-8"?>
<sst xmlns="http://schemas.openxmlformats.org/spreadsheetml/2006/main" count="522" uniqueCount="252">
  <si>
    <t>Totalt</t>
  </si>
  <si>
    <t>Næringslivet</t>
  </si>
  <si>
    <t>Universitets- og høgskolesektoren</t>
  </si>
  <si>
    <t>Instituttsektoren</t>
  </si>
  <si>
    <t>Sektor for utførelse</t>
  </si>
  <si>
    <t>Tabell A.2.11</t>
  </si>
  <si>
    <t>Kvinner</t>
  </si>
  <si>
    <t>Tabell A.2.12</t>
  </si>
  <si>
    <t>Utdanning</t>
  </si>
  <si>
    <t>Begge sektorer</t>
  </si>
  <si>
    <t>Humanistiske fag i alt</t>
  </si>
  <si>
    <t xml:space="preserve">   Herav:</t>
  </si>
  <si>
    <t xml:space="preserve">   Mag.art.</t>
  </si>
  <si>
    <t>Samfunnsfag i alt</t>
  </si>
  <si>
    <t xml:space="preserve">   Cand.jur.</t>
  </si>
  <si>
    <t xml:space="preserve">   Cand.paed.</t>
  </si>
  <si>
    <t xml:space="preserve">   Cand.polit.</t>
  </si>
  <si>
    <t xml:space="preserve">   Cand.psychol.</t>
  </si>
  <si>
    <t xml:space="preserve">   Cand.sociol.</t>
  </si>
  <si>
    <t xml:space="preserve">   Siviløkonom</t>
  </si>
  <si>
    <t xml:space="preserve">   Mag.scient./Cand.scient og Cand.real </t>
  </si>
  <si>
    <t>Teknologiske fag i alt</t>
  </si>
  <si>
    <t xml:space="preserve">   Sivilarkitekt</t>
  </si>
  <si>
    <t xml:space="preserve">   Sivilingeniør</t>
  </si>
  <si>
    <t>Medisin og helsefag i alt</t>
  </si>
  <si>
    <t xml:space="preserve">   Cand.pharm.</t>
  </si>
  <si>
    <t xml:space="preserve">   Cand.med.</t>
  </si>
  <si>
    <t xml:space="preserve">   Cand.odont.</t>
  </si>
  <si>
    <t xml:space="preserve">   Idrettskandidat</t>
  </si>
  <si>
    <t>Annen utdanning og uspesifisert i alt</t>
  </si>
  <si>
    <t>Tabell A.2.1</t>
  </si>
  <si>
    <t>Utgiftsart</t>
  </si>
  <si>
    <t>Driftsutgifter</t>
  </si>
  <si>
    <t>Kapitalutgifter</t>
  </si>
  <si>
    <t>Tabell A.2.7</t>
  </si>
  <si>
    <t>Tabell A.2.9</t>
  </si>
  <si>
    <t>Grunnforskning</t>
  </si>
  <si>
    <t>Anvendt forskning</t>
  </si>
  <si>
    <t>Utviklingsarbeid</t>
  </si>
  <si>
    <t>Mill. kr</t>
  </si>
  <si>
    <t>Prosent</t>
  </si>
  <si>
    <t>Tabell A.2.15</t>
  </si>
  <si>
    <t>Tabell A.2.2</t>
  </si>
  <si>
    <t>Offentlige kilder</t>
  </si>
  <si>
    <t>Utlandet</t>
  </si>
  <si>
    <t>Oljeselskaper</t>
  </si>
  <si>
    <t>Totalt i Norge</t>
  </si>
  <si>
    <t>Tabell A.2.3</t>
  </si>
  <si>
    <t>Foretakssektor</t>
  </si>
  <si>
    <t>Offentlig sektor</t>
  </si>
  <si>
    <t xml:space="preserve">Totalt </t>
  </si>
  <si>
    <t>Tabell A.2.5</t>
  </si>
  <si>
    <t>Oslo</t>
  </si>
  <si>
    <t>Regioner</t>
  </si>
  <si>
    <t>Østlandet ellers</t>
  </si>
  <si>
    <t>Agder og Rogaland</t>
  </si>
  <si>
    <t>Vestlandet</t>
  </si>
  <si>
    <t>Trøndelag</t>
  </si>
  <si>
    <t>Tabell A.2.4</t>
  </si>
  <si>
    <t>Tabell A.2.6</t>
  </si>
  <si>
    <t>Forskningsråd</t>
  </si>
  <si>
    <t>Tabell A.2.8</t>
  </si>
  <si>
    <t xml:space="preserve">   Cand.oecon.</t>
  </si>
  <si>
    <t>Nord-Norge</t>
  </si>
  <si>
    <t>høgskolesektoren</t>
  </si>
  <si>
    <t xml:space="preserve">Universitets- og </t>
  </si>
  <si>
    <t xml:space="preserve">Universitets- og
</t>
  </si>
  <si>
    <t>Herav:</t>
  </si>
  <si>
    <t>øvrig</t>
  </si>
  <si>
    <t>næringsliv</t>
  </si>
  <si>
    <t xml:space="preserve">Industri og </t>
  </si>
  <si>
    <t>kommuner</t>
  </si>
  <si>
    <t>og off. fond</t>
  </si>
  <si>
    <t>Dep., fylker,</t>
  </si>
  <si>
    <t>kommisjonen</t>
  </si>
  <si>
    <t>Herav: EU-</t>
  </si>
  <si>
    <t>Lønn og sosiale utgifter</t>
  </si>
  <si>
    <t>Andre driftsutgifter</t>
  </si>
  <si>
    <t>Utstyr og instrumenter</t>
  </si>
  <si>
    <t>Bygg og anlegg</t>
  </si>
  <si>
    <t>Mag.art.</t>
  </si>
  <si>
    <t>Cand.philol.</t>
  </si>
  <si>
    <t>Cand.theol.</t>
  </si>
  <si>
    <t>Cand.jur.</t>
  </si>
  <si>
    <t>Cand.oecon.</t>
  </si>
  <si>
    <t>Cand.paed.</t>
  </si>
  <si>
    <t>Cand.polit.</t>
  </si>
  <si>
    <t>Cand.psychol.</t>
  </si>
  <si>
    <t>Cand.sociol.</t>
  </si>
  <si>
    <t>Siviløkonom</t>
  </si>
  <si>
    <t>Fiskerikandidat</t>
  </si>
  <si>
    <t>Sivilarkitekt</t>
  </si>
  <si>
    <t>Sivilingeniør</t>
  </si>
  <si>
    <t>Cand.pharm.</t>
  </si>
  <si>
    <t>Idrettskandidat</t>
  </si>
  <si>
    <t>Matematiske og naturvitenskapelige fag i alt</t>
  </si>
  <si>
    <t xml:space="preserve"> </t>
  </si>
  <si>
    <t>Landbruks-, fiskerifag og veterinærmedisin i alt</t>
  </si>
  <si>
    <t>Informasjons- og kommunikasjonsteknologi (IKT)</t>
  </si>
  <si>
    <t>Bioteknologi</t>
  </si>
  <si>
    <t>Nye materialer</t>
  </si>
  <si>
    <t>Cand.agric.</t>
  </si>
  <si>
    <t>Mag.scient., Cand.scient. og Cand.real.</t>
  </si>
  <si>
    <r>
      <t>Tematisk område</t>
    </r>
    <r>
      <rPr>
        <vertAlign val="superscript"/>
        <sz val="11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</si>
  <si>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Tematiske områder kan overlappe og kan derfor ikke summeres per sektor.</t>
    </r>
  </si>
  <si>
    <t>Nanoteknologi</t>
  </si>
  <si>
    <t>Velferd</t>
  </si>
  <si>
    <t>Annen energi</t>
  </si>
  <si>
    <t>Fornybar energi</t>
  </si>
  <si>
    <t>personale</t>
  </si>
  <si>
    <t>Forskere/faglig personale</t>
  </si>
  <si>
    <r>
      <t>Næringslivet</t>
    </r>
    <r>
      <rPr>
        <vertAlign val="superscript"/>
        <sz val="10"/>
        <rFont val="Arial"/>
        <family val="2"/>
      </rPr>
      <t>1</t>
    </r>
  </si>
  <si>
    <t>Totale FoU-årsverk og FoU-årsverk utført av forskere/faglig personale etter sektor for utførelse</t>
  </si>
  <si>
    <r>
      <t>1</t>
    </r>
    <r>
      <rPr>
        <sz val="8"/>
        <rFont val="Arial"/>
        <family val="2"/>
      </rPr>
      <t xml:space="preserve"> For næringslivet regnes FoU-årsverk utført av personale med høyere utdanning som forskere/faglig personale, mens annet FoU-personale utgjør teknisk/administrativt personale.</t>
    </r>
  </si>
  <si>
    <t>Herav: Næringslivsrettede inst.</t>
  </si>
  <si>
    <t>Nummer</t>
  </si>
  <si>
    <t>Tittel</t>
  </si>
  <si>
    <t>Merknad</t>
  </si>
  <si>
    <t>A.2.1</t>
  </si>
  <si>
    <t>A.2.2</t>
  </si>
  <si>
    <t>A.2.3</t>
  </si>
  <si>
    <t>A.2.4</t>
  </si>
  <si>
    <t>A.2.5</t>
  </si>
  <si>
    <t>A.2.6</t>
  </si>
  <si>
    <t>A.2.7</t>
  </si>
  <si>
    <t>A.2.8</t>
  </si>
  <si>
    <t>A.2.9</t>
  </si>
  <si>
    <t>A.2.11</t>
  </si>
  <si>
    <t>A.2.12</t>
  </si>
  <si>
    <t>A.2.13</t>
  </si>
  <si>
    <t>A.2.15</t>
  </si>
  <si>
    <t>Finansieringskilde</t>
  </si>
  <si>
    <t>Kunnskapsdepartementet</t>
  </si>
  <si>
    <t>Helse- og omsorgsdepartementet</t>
  </si>
  <si>
    <t>Sum departementer</t>
  </si>
  <si>
    <t>Norges forskningsråd</t>
  </si>
  <si>
    <t>Fylker og kommuner</t>
  </si>
  <si>
    <t>Fagområde</t>
  </si>
  <si>
    <t>Humaniora</t>
  </si>
  <si>
    <t>Samfunnsvitenskap</t>
  </si>
  <si>
    <t>Matematikk og naturvitenskap</t>
  </si>
  <si>
    <t>Teknologi</t>
  </si>
  <si>
    <t>Medisin og helsefag</t>
  </si>
  <si>
    <t>Landbruks- og fiskerifag og veterinærmedisin</t>
  </si>
  <si>
    <t>Uspesifisert</t>
  </si>
  <si>
    <t>Andre kilder</t>
  </si>
  <si>
    <t xml:space="preserve">Departementer, </t>
  </si>
  <si>
    <t>fylker, kommuner</t>
  </si>
  <si>
    <t>mv.</t>
  </si>
  <si>
    <t>Universitet- og høgskolesektoren</t>
  </si>
  <si>
    <t>Utførte FoU-årsverk</t>
  </si>
  <si>
    <t>Driftsutgifter per FoU-årsverk</t>
  </si>
  <si>
    <t>Herav: næringsrettede institutter</t>
  </si>
  <si>
    <t>Tabell A.2.14</t>
  </si>
  <si>
    <t>A.2.14</t>
  </si>
  <si>
    <t>..</t>
  </si>
  <si>
    <t>Herav: Offentlig rettede institutter</t>
  </si>
  <si>
    <t>Marin</t>
  </si>
  <si>
    <t>Maritim</t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</si>
  <si>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-håndtering</t>
    </r>
  </si>
  <si>
    <r>
      <t>Cand.med.</t>
    </r>
    <r>
      <rPr>
        <vertAlign val="superscript"/>
        <sz val="10"/>
        <rFont val="Arial"/>
        <family val="2"/>
      </rPr>
      <t>1</t>
    </r>
  </si>
  <si>
    <r>
      <t>Cand.odont.</t>
    </r>
    <r>
      <rPr>
        <vertAlign val="superscript"/>
        <sz val="10"/>
        <rFont val="Arial"/>
        <family val="2"/>
      </rPr>
      <t>1</t>
    </r>
  </si>
  <si>
    <r>
      <t>Mastergrad</t>
    </r>
    <r>
      <rPr>
        <vertAlign val="superscript"/>
        <sz val="10"/>
        <rFont val="Arial"/>
        <family val="2"/>
      </rPr>
      <t>1</t>
    </r>
  </si>
  <si>
    <t>Kilde: NIFU, SSB/FoU-statistikk</t>
  </si>
  <si>
    <t>Kilde: NIFU/Forskerpersonalregisteret og FoU-statistikk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</si>
  <si>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Inkluderer utenlandske embetseksamener.</t>
    </r>
  </si>
  <si>
    <t>Forskere/faglig</t>
  </si>
  <si>
    <r>
      <t>1</t>
    </r>
    <r>
      <rPr>
        <sz val="8"/>
        <rFont val="Arial"/>
        <family val="2"/>
      </rPr>
      <t xml:space="preserve"> Prioriterte teknologiområder kan overlappe og kan derfor ikke summeres per sektor.</t>
    </r>
  </si>
  <si>
    <r>
      <t>Prioriterte teknologiområder</t>
    </r>
    <r>
      <rPr>
        <vertAlign val="superscript"/>
        <sz val="11"/>
        <rFont val="Arial"/>
        <family val="2"/>
      </rPr>
      <t>1</t>
    </r>
  </si>
  <si>
    <t>Driftsutgifter per FoU-årsverk utført av forskere/faglig personale</t>
  </si>
  <si>
    <r>
      <t>Næringslivet</t>
    </r>
    <r>
      <rPr>
        <vertAlign val="superscript"/>
        <sz val="11"/>
        <rFont val="Arial"/>
        <family val="2"/>
      </rPr>
      <t>1</t>
    </r>
  </si>
  <si>
    <r>
      <t>personale</t>
    </r>
    <r>
      <rPr>
        <vertAlign val="superscript"/>
        <sz val="11"/>
        <rFont val="Arial"/>
        <family val="2"/>
      </rPr>
      <t>2</t>
    </r>
  </si>
  <si>
    <r>
      <t>2</t>
    </r>
    <r>
      <rPr>
        <sz val="8"/>
        <rFont val="Arial"/>
        <family val="2"/>
      </rPr>
      <t xml:space="preserve"> For næringslivet regnes FoU-årsverk utført av personale med høyere utdanning som forskere/faglig personale, mens annet FoU-personale utgjør teknisk/administrativt personale.</t>
    </r>
  </si>
  <si>
    <t>Tabell A.2.10</t>
  </si>
  <si>
    <t>Tabell A.2.13</t>
  </si>
  <si>
    <t>A.2.10</t>
  </si>
  <si>
    <t xml:space="preserve"> Næringslivrettede institutter</t>
  </si>
  <si>
    <r>
      <t>Totale FoU-årsverk og FoU-årsverk utført av forskere/faglig personale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, samt driftsutgifter per FoU-årsverk, etter sektor </t>
    </r>
  </si>
  <si>
    <t>Kilde: NIFU/SSB, FoU-statistikk</t>
  </si>
  <si>
    <t xml:space="preserve"> offentlig rettede institutter</t>
  </si>
  <si>
    <t>Teknisk/ administrativt personale</t>
  </si>
  <si>
    <t>Annet
FoU-
personale</t>
  </si>
  <si>
    <t xml:space="preserve">          Øvrige helseforetak og private,</t>
  </si>
  <si>
    <t xml:space="preserve">          Offentlig rettede inst.</t>
  </si>
  <si>
    <t>Herav: Helseforetak med universitetssykehusfunksjon</t>
  </si>
  <si>
    <t xml:space="preserve">          sykehusfunksjon</t>
  </si>
  <si>
    <t>Herav: Helseforetak med universitets-</t>
  </si>
  <si>
    <t xml:space="preserve">          ideelle sykehus.</t>
  </si>
  <si>
    <t xml:space="preserve">  Herav: Øvrige helseforetak og private, ideelle sykehus</t>
  </si>
  <si>
    <t xml:space="preserve">  Herav: Helseforetak med universitetssykehusfunksjon</t>
  </si>
  <si>
    <t>Energi</t>
  </si>
  <si>
    <t>Petroleum</t>
  </si>
  <si>
    <t>Miljø</t>
  </si>
  <si>
    <t>Miljøteknologi</t>
  </si>
  <si>
    <t>Klima</t>
  </si>
  <si>
    <t>Klimateknologi og annen utslippsreduksjon</t>
  </si>
  <si>
    <t>Klima og klimatilpasninger</t>
  </si>
  <si>
    <t>Landbruk</t>
  </si>
  <si>
    <t>² Doktorgrad inkluderer her også lisensiatgrader og personer uteksaminert fra Program for kunstnerisk utviklingsarbeid</t>
  </si>
  <si>
    <t>Med doktorgrad²</t>
  </si>
  <si>
    <t>Innhold</t>
  </si>
  <si>
    <t>Øvrige departementer, statlige etater og uspesifisert</t>
  </si>
  <si>
    <t>-</t>
  </si>
  <si>
    <t>A.2 FoU-statistikk 2017. Alle sektorer.</t>
  </si>
  <si>
    <t>Totale FoU-utgifter etter sektor for utførelse og utgiftsart i 2017. Mill. kr.</t>
  </si>
  <si>
    <t>Totale FoU-utgifter etter finansieringskilde og sektor for utførelse inkludert utlandet i 2017. Mill. kr.</t>
  </si>
  <si>
    <t>Totale FoU-utgifter etter finansieringskilde og sektor for utførelse i 2017 (OECDs sektorinndeling). Mill. kr.</t>
  </si>
  <si>
    <t>Totale offentlige utgifter til FoU etter sektor for utførelse og finansieringskilde i 2017. Mill. kr.</t>
  </si>
  <si>
    <t>Driftsutgifter til FoU etter sektor for utførelse og fagområde i 2017. Mill. kr.</t>
  </si>
  <si>
    <t xml:space="preserve">Driftsutgifter til FoU i instituttsektoren og universitets- og høgskolesektoren etter finansieringskilde og fagområde i 2017. Mill. kr. </t>
  </si>
  <si>
    <t>Landbasert miljø og samfunn</t>
  </si>
  <si>
    <t>Havbruk</t>
  </si>
  <si>
    <t>Fiskeri</t>
  </si>
  <si>
    <t>Driftsutgifter til FoU etter aktivitetstype og sektor for utførelse i 2017. Mill. kr og prosentfordeling.</t>
  </si>
  <si>
    <t>Driftsutgifter til FoU etter teknologiområde og sektor for utførelse i 2017. Mill. kr.</t>
  </si>
  <si>
    <t>Driftsutgifter til FoU etter tematisk område og sektor for utførelse i 2017. Mill. kr.</t>
  </si>
  <si>
    <t>Totalt antall personer som deltok i FoU i Norge etter sektor for utførelse i 2017.</t>
  </si>
  <si>
    <r>
      <t>Cand.vet.med.</t>
    </r>
    <r>
      <rPr>
        <vertAlign val="superscript"/>
        <sz val="10"/>
        <rFont val="Arial"/>
        <family val="2"/>
      </rPr>
      <t>1</t>
    </r>
  </si>
  <si>
    <t>Forskere/faglig FoU-personale i instituttsektoren og universitets- og høgskolesektoren per 1. oktober etter utdanning på hovedfags-/masternivå i 2017.</t>
  </si>
  <si>
    <t>FoU-årsverk etter sektor for utførelse og fagområde i 2017.</t>
  </si>
  <si>
    <t xml:space="preserve">og region i 2017. </t>
  </si>
  <si>
    <t>Driftsutgifter per FoU-årsverk etter sektor for utførelse og fagområde i 2017. I 1 000 kr avrundet til nærmeste 10.</t>
  </si>
  <si>
    <t>for utførelse i 2017.</t>
  </si>
  <si>
    <t>Sist oppdatert 25.02.2019</t>
  </si>
  <si>
    <t>Sist oppdatert 26.02.2019</t>
  </si>
  <si>
    <t>Sist oppdatert 28.03.2019</t>
  </si>
  <si>
    <t>Sist oppdatert 29.03.2019</t>
  </si>
  <si>
    <t>Helse og omsorg</t>
  </si>
  <si>
    <r>
      <t>Næringslivet</t>
    </r>
    <r>
      <rPr>
        <sz val="11"/>
        <rFont val="Calibri"/>
        <family val="2"/>
      </rPr>
      <t>²</t>
    </r>
  </si>
  <si>
    <r>
      <rPr>
        <sz val="8"/>
        <rFont val="Calibri"/>
        <family val="2"/>
      </rPr>
      <t>²</t>
    </r>
    <r>
      <rPr>
        <sz val="8"/>
        <rFont val="Arial"/>
        <family val="2"/>
      </rPr>
      <t xml:space="preserve"> Foretak med 10+ sysselsatte.</t>
    </r>
  </si>
  <si>
    <t>Energieffektivisering og -omlegging</t>
  </si>
  <si>
    <t>Offentlig sektor for øvrig</t>
  </si>
  <si>
    <t>Utviklingsforskning</t>
  </si>
  <si>
    <t>Reiseliv</t>
  </si>
  <si>
    <t>Sist oppdatert 01.04.2019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</si>
  <si>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Foretak med 10+ sysselsatte. </t>
    </r>
  </si>
  <si>
    <r>
      <t>Andre kilder</t>
    </r>
    <r>
      <rPr>
        <vertAlign val="superscript"/>
        <sz val="11"/>
        <rFont val="Arial"/>
        <family val="2"/>
      </rPr>
      <t>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</si>
  <si>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Omfatter private fond, gaver, egne inntekter og SkatteFUNN i næringslivet.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</si>
  <si>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Omfatter offentlig og privat finansiering av FoU i utlandet, inkl. Norges kontingenter til internasjonale organisasjoner (EU) og næringslivets kjøp av FoU i utlandet. </t>
    </r>
  </si>
  <si>
    <r>
      <t>Utlandet</t>
    </r>
    <r>
      <rPr>
        <vertAlign val="superscript"/>
        <sz val="10"/>
        <rFont val="Arial"/>
        <family val="2"/>
      </rPr>
      <t>3</t>
    </r>
  </si>
  <si>
    <r>
      <t>Herav: Næringslivet</t>
    </r>
    <r>
      <rPr>
        <vertAlign val="superscript"/>
        <sz val="10"/>
        <rFont val="Arial"/>
        <family val="2"/>
      </rPr>
      <t>1</t>
    </r>
  </si>
  <si>
    <r>
      <rPr>
        <sz val="8"/>
        <rFont val="Calibri"/>
        <family val="2"/>
      </rPr>
      <t>¹</t>
    </r>
    <r>
      <rPr>
        <sz val="8"/>
        <rFont val="Arial"/>
        <family val="2"/>
      </rPr>
      <t xml:space="preserve"> Foretak med 10+ sysselsatte. I næringslivets spørreskjema spørres det etter finansiering fra Norges forskningsråd og samlet finansiering fra «Departement, direktorat, fylke, kommune eller andre».</t>
    </r>
  </si>
  <si>
    <r>
      <t>1</t>
    </r>
    <r>
      <rPr>
        <sz val="8"/>
        <rFont val="Arial"/>
        <family val="2"/>
      </rPr>
      <t xml:space="preserve"> Foretak med 10+ sysselsatte. For næringslivet regnes FoU-personale med høyere utdanning som forskere/faglig personale, mens annet FoU-personale utgjør teknisk/administrativt personale.</t>
    </r>
  </si>
  <si>
    <r>
      <t>1</t>
    </r>
    <r>
      <rPr>
        <sz val="8"/>
        <rFont val="Arial"/>
        <family val="2"/>
      </rPr>
      <t xml:space="preserve"> Foretak med 10+ sysselsatte. For næringslivet vil totalverdiene avvike noe fra summene av fylker. Dette skyldes at det ved regionalisering beregnes nye vekter for den delen av </t>
    </r>
  </si>
  <si>
    <t>datamaterialet som trekkes ut som et sannsynlighetsutvalg.</t>
  </si>
  <si>
    <r>
      <t xml:space="preserve">2 </t>
    </r>
    <r>
      <rPr>
        <sz val="8"/>
        <rFont val="Arial"/>
        <family val="2"/>
      </rPr>
      <t>For næringslivet regnes FoU-årsverk utført av personale med høyere utdanning som forskere/faglig personale, mens annet FoU-personale utgjør teknisk/administrativt personale.</t>
    </r>
  </si>
  <si>
    <r>
      <t>Forskere/faglig personale</t>
    </r>
    <r>
      <rPr>
        <vertAlign val="superscript"/>
        <sz val="11"/>
        <rFont val="Arial"/>
        <family val="2"/>
      </rPr>
      <t>2</t>
    </r>
  </si>
  <si>
    <r>
      <t>2</t>
    </r>
    <r>
      <rPr>
        <sz val="8"/>
        <rFont val="Arial"/>
        <family val="2"/>
      </rPr>
      <t xml:space="preserve"> For næringslivet skilles det på utdanning. FoU-personale med høyere utdanning regnes som forskere/faglig personale, mens annet FoU-personale utgjør teknisk/administrativt personale.</t>
    </r>
  </si>
  <si>
    <r>
      <t>Næringslivet</t>
    </r>
    <r>
      <rPr>
        <vertAlign val="superscript"/>
        <sz val="10"/>
        <rFont val="Arial"/>
        <family val="2"/>
      </rPr>
      <t>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</si>
  <si>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Foretak med 10+ sysselsatte. </t>
    </r>
  </si>
  <si>
    <t>Sist oppdatert 23.05.2019</t>
  </si>
  <si>
    <t>Sist oppdatert 28.05.2019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</si>
</sst>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#,##0.0"/>
    <numFmt numFmtId="167" formatCode="#,##0.0;\-#,##0.0;\-"/>
    <numFmt numFmtId="168" formatCode="_ * #,##0.0_ ;_ * \-#,##0.0_ ;_ * &quot;-&quot;??_ ;_ @_ "/>
    <numFmt numFmtId="169" formatCode="#,##0;\-#,##0;\-"/>
    <numFmt numFmtId="170" formatCode="General_)"/>
  </numFmts>
  <fonts count="8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vertAlign val="superscript"/>
      <sz val="11"/>
      <name val="Arial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indexed="10"/>
      <name val="Arial"/>
      <family val="2"/>
    </font>
    <font>
      <sz val="8"/>
      <color indexed="10"/>
      <name val="Arial"/>
      <family val="2"/>
    </font>
    <font>
      <i/>
      <sz val="8"/>
      <color indexed="10"/>
      <name val="Arial"/>
      <family val="2"/>
    </font>
    <font>
      <i/>
      <sz val="9"/>
      <name val="Arial"/>
      <family val="2"/>
    </font>
    <font>
      <b/>
      <vertAlign val="superscript"/>
      <sz val="8"/>
      <name val="Arial"/>
      <family val="2"/>
    </font>
    <font>
      <vertAlign val="superscript"/>
      <sz val="10"/>
      <name val="Arial"/>
      <family val="2"/>
    </font>
    <font>
      <sz val="8"/>
      <name val="Helvetica"/>
      <family val="2"/>
    </font>
    <font>
      <sz val="8"/>
      <color rgb="FF92D050"/>
      <name val="Arial"/>
      <family val="2"/>
    </font>
    <font>
      <vertAlign val="subscript"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8"/>
      <name val="Calibri"/>
      <family val="2"/>
    </font>
    <font>
      <i/>
      <sz val="10"/>
      <name val="Arial"/>
      <family val="2"/>
    </font>
    <font>
      <b/>
      <sz val="12"/>
      <color indexed="12"/>
      <name val="Calibri"/>
      <family val="2"/>
    </font>
    <font>
      <sz val="11"/>
      <color rgb="FF1F497D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13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theme="10"/>
      <name val="Arial"/>
      <family val="2"/>
    </font>
    <font>
      <sz val="10"/>
      <name val="Helvetica"/>
    </font>
    <font>
      <sz val="10"/>
      <name val="MS Sans Serif"/>
      <family val="2"/>
    </font>
    <font>
      <sz val="11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rgb="FF000000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 style="thin">
        <color indexed="1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000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rgb="FFFF0000"/>
      </bottom>
      <diagonal/>
    </border>
    <border>
      <left style="thin">
        <color indexed="10"/>
      </left>
      <right/>
      <top style="thin">
        <color indexed="10"/>
      </top>
      <bottom style="thin">
        <color rgb="FFFF0000"/>
      </bottom>
      <diagonal/>
    </border>
    <border>
      <left style="thin">
        <color rgb="FFFF0000"/>
      </left>
      <right style="thin">
        <color indexed="10"/>
      </right>
      <top style="thin">
        <color rgb="FFFF0000"/>
      </top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thin">
        <color rgb="FFFF0000"/>
      </top>
      <bottom style="thin">
        <color rgb="FFFF0000"/>
      </bottom>
      <diagonal/>
    </border>
    <border>
      <left style="thin">
        <color indexed="1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10"/>
      </top>
      <bottom style="thin">
        <color rgb="FFFF0000"/>
      </bottom>
      <diagonal/>
    </border>
    <border>
      <left/>
      <right style="thin">
        <color indexed="10"/>
      </right>
      <top style="thin">
        <color indexed="10"/>
      </top>
      <bottom style="thin">
        <color rgb="FFFF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0">
    <xf numFmtId="0" fontId="0" fillId="3" borderId="0"/>
    <xf numFmtId="0" fontId="12" fillId="0" borderId="0"/>
    <xf numFmtId="0" fontId="13" fillId="0" borderId="0">
      <alignment horizontal="left"/>
    </xf>
    <xf numFmtId="0" fontId="19" fillId="0" borderId="1">
      <alignment horizontal="right" vertical="center"/>
    </xf>
    <xf numFmtId="0" fontId="14" fillId="0" borderId="2">
      <alignment vertical="center"/>
    </xf>
    <xf numFmtId="1" fontId="18" fillId="0" borderId="2"/>
    <xf numFmtId="0" fontId="15" fillId="0" borderId="0"/>
    <xf numFmtId="0" fontId="17" fillId="0" borderId="0"/>
    <xf numFmtId="0" fontId="23" fillId="0" borderId="0" applyNumberFormat="0" applyFill="0" applyBorder="0" applyAlignment="0" applyProtection="0">
      <alignment vertical="top"/>
      <protection locked="0"/>
    </xf>
    <xf numFmtId="9" fontId="1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5" borderId="0" applyNumberFormat="0" applyBorder="0" applyAlignment="0" applyProtection="0"/>
    <xf numFmtId="0" fontId="44" fillId="6" borderId="0" applyNumberFormat="0" applyBorder="0" applyAlignment="0" applyProtection="0"/>
    <xf numFmtId="0" fontId="45" fillId="7" borderId="0" applyNumberFormat="0" applyBorder="0" applyAlignment="0" applyProtection="0"/>
    <xf numFmtId="0" fontId="46" fillId="8" borderId="30" applyNumberFormat="0" applyAlignment="0" applyProtection="0"/>
    <xf numFmtId="0" fontId="47" fillId="9" borderId="31" applyNumberFormat="0" applyAlignment="0" applyProtection="0"/>
    <xf numFmtId="0" fontId="48" fillId="9" borderId="30" applyNumberFormat="0" applyAlignment="0" applyProtection="0"/>
    <xf numFmtId="0" fontId="49" fillId="0" borderId="32" applyNumberFormat="0" applyFill="0" applyAlignment="0" applyProtection="0"/>
    <xf numFmtId="0" fontId="50" fillId="10" borderId="33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34" applyNumberFormat="0" applyFill="0" applyAlignment="0" applyProtection="0"/>
    <xf numFmtId="0" fontId="54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54" fillId="34" borderId="0" applyNumberFormat="0" applyBorder="0" applyAlignment="0" applyProtection="0"/>
    <xf numFmtId="0" fontId="11" fillId="0" borderId="2">
      <alignment vertical="center"/>
    </xf>
    <xf numFmtId="0" fontId="11" fillId="0" borderId="2">
      <alignment vertical="center"/>
    </xf>
    <xf numFmtId="0" fontId="8" fillId="0" borderId="0"/>
    <xf numFmtId="0" fontId="57" fillId="0" borderId="0" applyNumberFormat="0" applyFill="0" applyBorder="0" applyAlignment="0" applyProtection="0"/>
    <xf numFmtId="0" fontId="43" fillId="5" borderId="0" applyNumberFormat="0" applyBorder="0" applyAlignment="0" applyProtection="0"/>
    <xf numFmtId="0" fontId="44" fillId="6" borderId="0" applyNumberFormat="0" applyBorder="0" applyAlignment="0" applyProtection="0"/>
    <xf numFmtId="0" fontId="58" fillId="7" borderId="0" applyNumberFormat="0" applyBorder="0" applyAlignment="0" applyProtection="0"/>
    <xf numFmtId="0" fontId="8" fillId="36" borderId="43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7" fillId="0" borderId="0"/>
    <xf numFmtId="0" fontId="7" fillId="36" borderId="43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6" fillId="0" borderId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43" applyNumberFormat="0" applyFont="0" applyAlignment="0" applyProtection="0"/>
    <xf numFmtId="0" fontId="6" fillId="17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0" fillId="3" borderId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3" fillId="38" borderId="0" applyNumberFormat="0" applyBorder="0" applyAlignment="0" applyProtection="0"/>
    <xf numFmtId="0" fontId="63" fillId="37" borderId="0" applyNumberFormat="0" applyBorder="0" applyAlignment="0" applyProtection="0"/>
    <xf numFmtId="164" fontId="11" fillId="0" borderId="0" applyFont="0" applyFill="0" applyBorder="0" applyAlignment="0" applyProtection="0"/>
    <xf numFmtId="0" fontId="45" fillId="7" borderId="0" applyNumberFormat="0" applyBorder="0" applyAlignment="0" applyProtection="0"/>
    <xf numFmtId="0" fontId="63" fillId="42" borderId="0" applyNumberFormat="0" applyBorder="0" applyAlignment="0" applyProtection="0"/>
    <xf numFmtId="0" fontId="61" fillId="0" borderId="0"/>
    <xf numFmtId="0" fontId="63" fillId="40" borderId="0" applyNumberFormat="0" applyBorder="0" applyAlignment="0" applyProtection="0"/>
    <xf numFmtId="0" fontId="63" fillId="41" borderId="0" applyNumberFormat="0" applyBorder="0" applyAlignment="0" applyProtection="0"/>
    <xf numFmtId="0" fontId="63" fillId="40" borderId="0" applyNumberFormat="0" applyBorder="0" applyAlignment="0" applyProtection="0"/>
    <xf numFmtId="0" fontId="63" fillId="44" borderId="0" applyNumberFormat="0" applyBorder="0" applyAlignment="0" applyProtection="0"/>
    <xf numFmtId="0" fontId="62" fillId="0" borderId="0"/>
    <xf numFmtId="0" fontId="64" fillId="48" borderId="0" applyNumberFormat="0" applyBorder="0" applyAlignment="0" applyProtection="0"/>
    <xf numFmtId="0" fontId="64" fillId="48" borderId="0" applyNumberFormat="0" applyBorder="0" applyAlignment="0" applyProtection="0"/>
    <xf numFmtId="0" fontId="54" fillId="14" borderId="0" applyNumberFormat="0" applyBorder="0" applyAlignment="0" applyProtection="0"/>
    <xf numFmtId="0" fontId="64" fillId="53" borderId="0" applyNumberFormat="0" applyBorder="0" applyAlignment="0" applyProtection="0"/>
    <xf numFmtId="0" fontId="64" fillId="45" borderId="0" applyNumberFormat="0" applyBorder="0" applyAlignment="0" applyProtection="0"/>
    <xf numFmtId="0" fontId="54" fillId="18" borderId="0" applyNumberFormat="0" applyBorder="0" applyAlignment="0" applyProtection="0"/>
    <xf numFmtId="0" fontId="64" fillId="52" borderId="0" applyNumberFormat="0" applyBorder="0" applyAlignment="0" applyProtection="0"/>
    <xf numFmtId="0" fontId="64" fillId="44" borderId="0" applyNumberFormat="0" applyBorder="0" applyAlignment="0" applyProtection="0"/>
    <xf numFmtId="0" fontId="54" fillId="22" borderId="0" applyNumberFormat="0" applyBorder="0" applyAlignment="0" applyProtection="0"/>
    <xf numFmtId="0" fontId="64" fillId="51" borderId="0" applyNumberFormat="0" applyBorder="0" applyAlignment="0" applyProtection="0"/>
    <xf numFmtId="0" fontId="64" fillId="47" borderId="0" applyNumberFormat="0" applyBorder="0" applyAlignment="0" applyProtection="0"/>
    <xf numFmtId="0" fontId="54" fillId="26" borderId="0" applyNumberFormat="0" applyBorder="0" applyAlignment="0" applyProtection="0"/>
    <xf numFmtId="0" fontId="64" fillId="50" borderId="0" applyNumberFormat="0" applyBorder="0" applyAlignment="0" applyProtection="0"/>
    <xf numFmtId="0" fontId="63" fillId="46" borderId="0" applyNumberFormat="0" applyBorder="0" applyAlignment="0" applyProtection="0"/>
    <xf numFmtId="0" fontId="54" fillId="30" borderId="0" applyNumberFormat="0" applyBorder="0" applyAlignment="0" applyProtection="0"/>
    <xf numFmtId="0" fontId="64" fillId="49" borderId="0" applyNumberFormat="0" applyBorder="0" applyAlignment="0" applyProtection="0"/>
    <xf numFmtId="0" fontId="63" fillId="43" borderId="0" applyNumberFormat="0" applyBorder="0" applyAlignment="0" applyProtection="0"/>
    <xf numFmtId="0" fontId="54" fillId="34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0" borderId="0"/>
    <xf numFmtId="0" fontId="63" fillId="43" borderId="0" applyNumberFormat="0" applyBorder="0" applyAlignment="0" applyProtection="0"/>
    <xf numFmtId="0" fontId="63" fillId="45" borderId="0" applyNumberFormat="0" applyBorder="0" applyAlignment="0" applyProtection="0"/>
    <xf numFmtId="0" fontId="6" fillId="36" borderId="43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0" borderId="0"/>
    <xf numFmtId="0" fontId="6" fillId="36" borderId="43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4" fillId="49" borderId="0" applyNumberFormat="0" applyBorder="0" applyAlignment="0" applyProtection="0"/>
    <xf numFmtId="0" fontId="64" fillId="54" borderId="0" applyNumberFormat="0" applyBorder="0" applyAlignment="0" applyProtection="0"/>
    <xf numFmtId="0" fontId="65" fillId="38" borderId="0" applyNumberFormat="0" applyBorder="0" applyAlignment="0" applyProtection="0"/>
    <xf numFmtId="0" fontId="66" fillId="55" borderId="44" applyNumberFormat="0" applyAlignment="0" applyProtection="0"/>
    <xf numFmtId="0" fontId="67" fillId="56" borderId="45" applyNumberFormat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0" borderId="46" applyNumberFormat="0" applyFill="0" applyAlignment="0" applyProtection="0"/>
    <xf numFmtId="0" fontId="71" fillId="0" borderId="47" applyNumberFormat="0" applyFill="0" applyAlignment="0" applyProtection="0"/>
    <xf numFmtId="0" fontId="72" fillId="0" borderId="48" applyNumberFormat="0" applyFill="0" applyAlignment="0" applyProtection="0"/>
    <xf numFmtId="0" fontId="72" fillId="0" borderId="0" applyNumberFormat="0" applyFill="0" applyBorder="0" applyAlignment="0" applyProtection="0"/>
    <xf numFmtId="0" fontId="73" fillId="42" borderId="44" applyNumberFormat="0" applyAlignment="0" applyProtection="0"/>
    <xf numFmtId="0" fontId="74" fillId="0" borderId="49" applyNumberFormat="0" applyFill="0" applyAlignment="0" applyProtection="0"/>
    <xf numFmtId="0" fontId="75" fillId="57" borderId="0" applyNumberFormat="0" applyBorder="0" applyAlignment="0" applyProtection="0"/>
    <xf numFmtId="0" fontId="11" fillId="58" borderId="50" applyNumberFormat="0" applyFont="0" applyAlignment="0" applyProtection="0"/>
    <xf numFmtId="0" fontId="76" fillId="55" borderId="51" applyNumberFormat="0" applyAlignment="0" applyProtection="0"/>
    <xf numFmtId="0" fontId="11" fillId="0" borderId="0"/>
    <xf numFmtId="0" fontId="77" fillId="0" borderId="0" applyNumberFormat="0" applyFill="0" applyBorder="0" applyAlignment="0" applyProtection="0"/>
    <xf numFmtId="0" fontId="78" fillId="0" borderId="52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43" applyNumberFormat="0" applyFont="0" applyAlignment="0" applyProtection="0"/>
    <xf numFmtId="0" fontId="6" fillId="36" borderId="43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43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11" fillId="0" borderId="0"/>
    <xf numFmtId="0" fontId="11" fillId="3" borderId="0"/>
    <xf numFmtId="0" fontId="6" fillId="29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33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2" borderId="0" applyNumberFormat="0" applyBorder="0" applyAlignment="0" applyProtection="0"/>
    <xf numFmtId="0" fontId="6" fillId="17" borderId="0" applyNumberFormat="0" applyBorder="0" applyAlignment="0" applyProtection="0"/>
    <xf numFmtId="0" fontId="6" fillId="33" borderId="0" applyNumberFormat="0" applyBorder="0" applyAlignment="0" applyProtection="0"/>
    <xf numFmtId="0" fontId="6" fillId="24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20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24" borderId="0" applyNumberFormat="0" applyBorder="0" applyAlignment="0" applyProtection="0"/>
    <xf numFmtId="0" fontId="6" fillId="20" borderId="0" applyNumberFormat="0" applyBorder="0" applyAlignment="0" applyProtection="0"/>
    <xf numFmtId="0" fontId="6" fillId="33" borderId="0" applyNumberFormat="0" applyBorder="0" applyAlignment="0" applyProtection="0"/>
    <xf numFmtId="0" fontId="6" fillId="28" borderId="0" applyNumberFormat="0" applyBorder="0" applyAlignment="0" applyProtection="0"/>
    <xf numFmtId="0" fontId="6" fillId="24" borderId="0" applyNumberFormat="0" applyBorder="0" applyAlignment="0" applyProtection="0"/>
    <xf numFmtId="0" fontId="6" fillId="32" borderId="0" applyNumberFormat="0" applyBorder="0" applyAlignment="0" applyProtection="0"/>
    <xf numFmtId="0" fontId="6" fillId="28" borderId="0" applyNumberFormat="0" applyBorder="0" applyAlignment="0" applyProtection="0"/>
    <xf numFmtId="0" fontId="6" fillId="13" borderId="0" applyNumberFormat="0" applyBorder="0" applyAlignment="0" applyProtection="0"/>
    <xf numFmtId="0" fontId="6" fillId="29" borderId="0" applyNumberFormat="0" applyBorder="0" applyAlignment="0" applyProtection="0"/>
    <xf numFmtId="0" fontId="6" fillId="28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9" borderId="0" applyNumberFormat="0" applyBorder="0" applyAlignment="0" applyProtection="0"/>
    <xf numFmtId="0" fontId="6" fillId="25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4" fillId="14" borderId="0" applyNumberFormat="0" applyBorder="0" applyAlignment="0" applyProtection="0"/>
    <xf numFmtId="0" fontId="54" fillId="18" borderId="0" applyNumberFormat="0" applyBorder="0" applyAlignment="0" applyProtection="0"/>
    <xf numFmtId="0" fontId="54" fillId="22" borderId="0" applyNumberFormat="0" applyBorder="0" applyAlignment="0" applyProtection="0"/>
    <xf numFmtId="0" fontId="54" fillId="26" borderId="0" applyNumberFormat="0" applyBorder="0" applyAlignment="0" applyProtection="0"/>
    <xf numFmtId="0" fontId="54" fillId="30" borderId="0" applyNumberFormat="0" applyBorder="0" applyAlignment="0" applyProtection="0"/>
    <xf numFmtId="0" fontId="54" fillId="34" borderId="0" applyNumberFormat="0" applyBorder="0" applyAlignment="0" applyProtection="0"/>
    <xf numFmtId="0" fontId="63" fillId="0" borderId="0"/>
    <xf numFmtId="170" fontId="81" fillId="0" borderId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54" fillId="14" borderId="0" applyNumberFormat="0" applyBorder="0" applyAlignment="0" applyProtection="0"/>
    <xf numFmtId="0" fontId="54" fillId="18" borderId="0" applyNumberFormat="0" applyBorder="0" applyAlignment="0" applyProtection="0"/>
    <xf numFmtId="0" fontId="54" fillId="22" borderId="0" applyNumberFormat="0" applyBorder="0" applyAlignment="0" applyProtection="0"/>
    <xf numFmtId="0" fontId="54" fillId="26" borderId="0" applyNumberFormat="0" applyBorder="0" applyAlignment="0" applyProtection="0"/>
    <xf numFmtId="0" fontId="54" fillId="30" borderId="0" applyNumberFormat="0" applyBorder="0" applyAlignment="0" applyProtection="0"/>
    <xf numFmtId="0" fontId="54" fillId="34" borderId="0" applyNumberFormat="0" applyBorder="0" applyAlignment="0" applyProtection="0"/>
    <xf numFmtId="0" fontId="54" fillId="11" borderId="0" applyNumberFormat="0" applyBorder="0" applyAlignment="0" applyProtection="0"/>
    <xf numFmtId="0" fontId="54" fillId="15" borderId="0" applyNumberFormat="0" applyBorder="0" applyAlignment="0" applyProtection="0"/>
    <xf numFmtId="0" fontId="54" fillId="19" borderId="0" applyNumberFormat="0" applyBorder="0" applyAlignment="0" applyProtection="0"/>
    <xf numFmtId="0" fontId="54" fillId="23" borderId="0" applyNumberFormat="0" applyBorder="0" applyAlignment="0" applyProtection="0"/>
    <xf numFmtId="0" fontId="54" fillId="27" borderId="0" applyNumberFormat="0" applyBorder="0" applyAlignment="0" applyProtection="0"/>
    <xf numFmtId="0" fontId="54" fillId="31" borderId="0" applyNumberFormat="0" applyBorder="0" applyAlignment="0" applyProtection="0"/>
    <xf numFmtId="0" fontId="44" fillId="6" borderId="0" applyNumberFormat="0" applyBorder="0" applyAlignment="0" applyProtection="0"/>
    <xf numFmtId="0" fontId="48" fillId="9" borderId="30" applyNumberFormat="0" applyAlignment="0" applyProtection="0"/>
    <xf numFmtId="0" fontId="50" fillId="10" borderId="33" applyNumberFormat="0" applyAlignment="0" applyProtection="0"/>
    <xf numFmtId="0" fontId="52" fillId="0" borderId="0" applyNumberFormat="0" applyFill="0" applyBorder="0" applyAlignment="0" applyProtection="0"/>
    <xf numFmtId="0" fontId="43" fillId="5" borderId="0" applyNumberFormat="0" applyBorder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6" fillId="8" borderId="30" applyNumberFormat="0" applyAlignment="0" applyProtection="0"/>
    <xf numFmtId="0" fontId="49" fillId="0" borderId="32" applyNumberFormat="0" applyFill="0" applyAlignment="0" applyProtection="0"/>
    <xf numFmtId="164" fontId="63" fillId="0" borderId="0" applyFont="0" applyFill="0" applyBorder="0" applyAlignment="0" applyProtection="0"/>
    <xf numFmtId="0" fontId="4" fillId="36" borderId="43" applyNumberFormat="0" applyFont="0" applyAlignment="0" applyProtection="0"/>
    <xf numFmtId="0" fontId="4" fillId="36" borderId="43" applyNumberFormat="0" applyFont="0" applyAlignment="0" applyProtection="0"/>
    <xf numFmtId="0" fontId="4" fillId="36" borderId="43" applyNumberFormat="0" applyFont="0" applyAlignment="0" applyProtection="0"/>
    <xf numFmtId="0" fontId="4" fillId="36" borderId="43" applyNumberFormat="0" applyFont="0" applyAlignment="0" applyProtection="0"/>
    <xf numFmtId="0" fontId="45" fillId="7" borderId="0" applyNumberFormat="0" applyBorder="0" applyAlignment="0" applyProtection="0"/>
    <xf numFmtId="0" fontId="82" fillId="0" borderId="0"/>
    <xf numFmtId="0" fontId="6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9" borderId="31" applyNumberFormat="0" applyAlignment="0" applyProtection="0"/>
    <xf numFmtId="0" fontId="39" fillId="0" borderId="0" applyNumberFormat="0" applyFill="0" applyBorder="0" applyAlignment="0" applyProtection="0"/>
    <xf numFmtId="0" fontId="53" fillId="0" borderId="34" applyNumberFormat="0" applyFill="0" applyAlignment="0" applyProtection="0"/>
    <xf numFmtId="0" fontId="51" fillId="0" borderId="0" applyNumberFormat="0" applyFill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11" fillId="0" borderId="0" applyNumberFormat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3" borderId="0" applyNumberFormat="0" applyBorder="0" applyAlignment="0" applyProtection="0"/>
    <xf numFmtId="0" fontId="2" fillId="36" borderId="4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0" fontId="1" fillId="36" borderId="43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506">
    <xf numFmtId="0" fontId="0" fillId="3" borderId="0" xfId="0"/>
    <xf numFmtId="0" fontId="0" fillId="3" borderId="0" xfId="0"/>
    <xf numFmtId="0" fontId="15" fillId="0" borderId="0" xfId="6"/>
    <xf numFmtId="0" fontId="13" fillId="0" borderId="0" xfId="2" applyFont="1">
      <alignment horizontal="left"/>
    </xf>
    <xf numFmtId="0" fontId="18" fillId="3" borderId="0" xfId="0" applyFont="1" applyBorder="1"/>
    <xf numFmtId="0" fontId="17" fillId="3" borderId="0" xfId="0" applyFont="1" applyBorder="1"/>
    <xf numFmtId="0" fontId="20" fillId="3" borderId="0" xfId="0" applyFont="1" applyBorder="1"/>
    <xf numFmtId="0" fontId="15" fillId="0" borderId="0" xfId="6" applyFont="1"/>
    <xf numFmtId="0" fontId="12" fillId="2" borderId="0" xfId="1" applyFont="1" applyFill="1"/>
    <xf numFmtId="0" fontId="0" fillId="2" borderId="0" xfId="0" applyFill="1"/>
    <xf numFmtId="0" fontId="13" fillId="2" borderId="0" xfId="2" applyFont="1" applyFill="1">
      <alignment horizontal="left"/>
    </xf>
    <xf numFmtId="0" fontId="13" fillId="2" borderId="0" xfId="2" applyFill="1">
      <alignment horizontal="left"/>
    </xf>
    <xf numFmtId="0" fontId="0" fillId="2" borderId="0" xfId="0" applyFill="1" applyBorder="1"/>
    <xf numFmtId="166" fontId="0" fillId="2" borderId="0" xfId="0" applyNumberFormat="1" applyFill="1"/>
    <xf numFmtId="0" fontId="18" fillId="2" borderId="0" xfId="0" applyFont="1" applyFill="1"/>
    <xf numFmtId="0" fontId="0" fillId="2" borderId="0" xfId="0" applyFill="1" applyBorder="1" applyAlignment="1">
      <alignment vertical="center"/>
    </xf>
    <xf numFmtId="3" fontId="0" fillId="2" borderId="0" xfId="0" applyNumberFormat="1" applyFill="1" applyBorder="1" applyAlignment="1">
      <alignment vertical="center"/>
    </xf>
    <xf numFmtId="0" fontId="15" fillId="2" borderId="0" xfId="6" applyFont="1" applyFill="1"/>
    <xf numFmtId="3" fontId="0" fillId="2" borderId="0" xfId="0" applyNumberFormat="1" applyFill="1" applyBorder="1"/>
    <xf numFmtId="17" fontId="0" fillId="2" borderId="0" xfId="0" applyNumberForma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3" fontId="0" fillId="2" borderId="0" xfId="0" applyNumberFormat="1" applyFill="1"/>
    <xf numFmtId="0" fontId="12" fillId="2" borderId="0" xfId="1" applyFill="1"/>
    <xf numFmtId="0" fontId="13" fillId="2" borderId="0" xfId="2" applyFont="1" applyFill="1" applyAlignment="1">
      <alignment horizontal="left"/>
    </xf>
    <xf numFmtId="0" fontId="13" fillId="2" borderId="0" xfId="2" applyFill="1" applyAlignment="1">
      <alignment horizontal="left"/>
    </xf>
    <xf numFmtId="0" fontId="18" fillId="2" borderId="0" xfId="0" applyFont="1" applyFill="1" applyBorder="1"/>
    <xf numFmtId="166" fontId="17" fillId="2" borderId="0" xfId="0" applyNumberFormat="1" applyFont="1" applyFill="1" applyBorder="1"/>
    <xf numFmtId="0" fontId="17" fillId="2" borderId="0" xfId="0" applyFont="1" applyFill="1" applyBorder="1"/>
    <xf numFmtId="0" fontId="20" fillId="2" borderId="0" xfId="0" applyFont="1" applyFill="1" applyBorder="1"/>
    <xf numFmtId="3" fontId="14" fillId="2" borderId="2" xfId="4" quotePrefix="1" applyNumberFormat="1" applyFont="1" applyFill="1" applyAlignment="1">
      <alignment horizontal="right" vertical="center"/>
    </xf>
    <xf numFmtId="166" fontId="18" fillId="2" borderId="0" xfId="0" applyNumberFormat="1" applyFont="1" applyFill="1" applyBorder="1"/>
    <xf numFmtId="0" fontId="14" fillId="2" borderId="0" xfId="0" applyFont="1" applyFill="1" applyBorder="1"/>
    <xf numFmtId="0" fontId="17" fillId="2" borderId="0" xfId="0" applyFont="1" applyFill="1" applyBorder="1" applyAlignment="1">
      <alignment horizontal="right"/>
    </xf>
    <xf numFmtId="0" fontId="15" fillId="2" borderId="0" xfId="0" applyFont="1" applyFill="1" applyBorder="1"/>
    <xf numFmtId="0" fontId="15" fillId="2" borderId="0" xfId="6" applyFill="1"/>
    <xf numFmtId="3" fontId="14" fillId="2" borderId="2" xfId="4" applyNumberFormat="1" applyFill="1">
      <alignment vertical="center"/>
    </xf>
    <xf numFmtId="3" fontId="18" fillId="2" borderId="2" xfId="5" applyNumberFormat="1" applyFill="1"/>
    <xf numFmtId="3" fontId="18" fillId="2" borderId="0" xfId="0" applyNumberFormat="1" applyFont="1" applyFill="1" applyBorder="1"/>
    <xf numFmtId="3" fontId="18" fillId="2" borderId="2" xfId="4" applyNumberFormat="1" applyFont="1" applyFill="1" applyAlignment="1">
      <alignment horizontal="right" vertical="center"/>
    </xf>
    <xf numFmtId="0" fontId="19" fillId="2" borderId="4" xfId="3" applyFont="1" applyFill="1" applyBorder="1" applyAlignment="1">
      <alignment horizontal="right" vertical="top" wrapText="1"/>
    </xf>
    <xf numFmtId="0" fontId="19" fillId="2" borderId="3" xfId="3" applyFont="1" applyFill="1" applyBorder="1" applyAlignment="1">
      <alignment horizontal="right" vertical="top" wrapText="1"/>
    </xf>
    <xf numFmtId="0" fontId="19" fillId="2" borderId="5" xfId="3" applyFont="1" applyFill="1" applyBorder="1" applyAlignment="1">
      <alignment horizontal="right" vertical="top" wrapText="1"/>
    </xf>
    <xf numFmtId="0" fontId="19" fillId="2" borderId="4" xfId="3" applyFill="1" applyBorder="1" applyAlignment="1">
      <alignment horizontal="right" vertical="top" wrapText="1"/>
    </xf>
    <xf numFmtId="0" fontId="19" fillId="2" borderId="5" xfId="3" applyFill="1" applyBorder="1" applyAlignment="1">
      <alignment horizontal="right" vertical="top" wrapText="1"/>
    </xf>
    <xf numFmtId="0" fontId="19" fillId="2" borderId="4" xfId="3" applyFont="1" applyFill="1" applyBorder="1" applyAlignment="1">
      <alignment vertical="center" wrapText="1"/>
    </xf>
    <xf numFmtId="0" fontId="19" fillId="2" borderId="5" xfId="0" applyFont="1" applyFill="1" applyBorder="1" applyAlignment="1">
      <alignment vertical="center" wrapText="1"/>
    </xf>
    <xf numFmtId="0" fontId="19" fillId="2" borderId="5" xfId="3" applyFont="1" applyFill="1" applyBorder="1" applyAlignment="1">
      <alignment horizontal="right" vertical="center"/>
    </xf>
    <xf numFmtId="0" fontId="19" fillId="2" borderId="3" xfId="3" applyFont="1" applyFill="1" applyBorder="1" applyAlignment="1">
      <alignment horizontal="right" vertical="center" wrapText="1"/>
    </xf>
    <xf numFmtId="0" fontId="19" fillId="2" borderId="5" xfId="3" applyFill="1" applyBorder="1" applyAlignment="1">
      <alignment horizontal="right" vertical="top"/>
    </xf>
    <xf numFmtId="0" fontId="16" fillId="2" borderId="0" xfId="7" applyFont="1" applyFill="1" applyAlignment="1"/>
    <xf numFmtId="0" fontId="19" fillId="2" borderId="3" xfId="3" applyFill="1" applyBorder="1" applyAlignment="1">
      <alignment horizontal="right" vertical="top"/>
    </xf>
    <xf numFmtId="0" fontId="19" fillId="2" borderId="3" xfId="3" applyFill="1" applyBorder="1" applyAlignment="1">
      <alignment horizontal="right" vertical="top" wrapText="1"/>
    </xf>
    <xf numFmtId="0" fontId="14" fillId="2" borderId="2" xfId="4" applyFill="1" applyBorder="1">
      <alignment vertical="center"/>
    </xf>
    <xf numFmtId="0" fontId="14" fillId="2" borderId="2" xfId="4" applyFont="1" applyFill="1" applyBorder="1">
      <alignment vertical="center"/>
    </xf>
    <xf numFmtId="1" fontId="18" fillId="2" borderId="2" xfId="5" applyFill="1" applyBorder="1"/>
    <xf numFmtId="0" fontId="14" fillId="2" borderId="6" xfId="4" applyFill="1" applyBorder="1">
      <alignment vertical="center"/>
    </xf>
    <xf numFmtId="0" fontId="19" fillId="2" borderId="7" xfId="3" applyFont="1" applyFill="1" applyBorder="1" applyAlignment="1">
      <alignment horizontal="left" wrapText="1"/>
    </xf>
    <xf numFmtId="0" fontId="0" fillId="2" borderId="6" xfId="0" applyFill="1" applyBorder="1"/>
    <xf numFmtId="0" fontId="19" fillId="2" borderId="6" xfId="3" applyFill="1" applyBorder="1" applyAlignment="1"/>
    <xf numFmtId="0" fontId="19" fillId="2" borderId="2" xfId="3" applyFill="1" applyBorder="1" applyAlignment="1"/>
    <xf numFmtId="0" fontId="19" fillId="2" borderId="7" xfId="3" applyFill="1" applyBorder="1" applyAlignment="1"/>
    <xf numFmtId="0" fontId="19" fillId="2" borderId="6" xfId="3" applyFont="1" applyFill="1" applyBorder="1" applyAlignment="1">
      <alignment wrapText="1"/>
    </xf>
    <xf numFmtId="0" fontId="19" fillId="2" borderId="2" xfId="3" applyFill="1" applyBorder="1" applyAlignment="1">
      <alignment wrapText="1"/>
    </xf>
    <xf numFmtId="0" fontId="0" fillId="2" borderId="0" xfId="0" applyNumberFormat="1" applyFill="1" applyBorder="1"/>
    <xf numFmtId="0" fontId="0" fillId="3" borderId="0" xfId="0" applyNumberFormat="1" applyBorder="1"/>
    <xf numFmtId="3" fontId="17" fillId="2" borderId="0" xfId="0" applyNumberFormat="1" applyFont="1" applyFill="1" applyBorder="1"/>
    <xf numFmtId="3" fontId="14" fillId="2" borderId="0" xfId="4" quotePrefix="1" applyNumberFormat="1" applyFont="1" applyFill="1" applyBorder="1" applyAlignment="1">
      <alignment horizontal="right" vertical="center"/>
    </xf>
    <xf numFmtId="3" fontId="14" fillId="2" borderId="0" xfId="4" applyNumberFormat="1" applyFont="1" applyFill="1" applyBorder="1" applyAlignment="1">
      <alignment horizontal="right" vertical="center"/>
    </xf>
    <xf numFmtId="0" fontId="25" fillId="2" borderId="0" xfId="0" applyFont="1" applyFill="1" applyBorder="1"/>
    <xf numFmtId="0" fontId="26" fillId="2" borderId="0" xfId="6" applyFont="1" applyFill="1"/>
    <xf numFmtId="1" fontId="18" fillId="2" borderId="0" xfId="5" applyFill="1" applyBorder="1"/>
    <xf numFmtId="0" fontId="27" fillId="2" borderId="0" xfId="0" applyFont="1" applyFill="1"/>
    <xf numFmtId="166" fontId="18" fillId="2" borderId="0" xfId="5" applyNumberFormat="1" applyFill="1" applyBorder="1"/>
    <xf numFmtId="0" fontId="14" fillId="2" borderId="0" xfId="4" applyFill="1" applyBorder="1">
      <alignment vertical="center"/>
    </xf>
    <xf numFmtId="166" fontId="14" fillId="2" borderId="0" xfId="4" quotePrefix="1" applyNumberFormat="1" applyFont="1" applyFill="1" applyBorder="1" applyAlignment="1">
      <alignment horizontal="right" vertical="center"/>
    </xf>
    <xf numFmtId="0" fontId="24" fillId="2" borderId="0" xfId="1" applyFont="1" applyFill="1"/>
    <xf numFmtId="0" fontId="24" fillId="0" borderId="0" xfId="1" applyFont="1"/>
    <xf numFmtId="0" fontId="19" fillId="2" borderId="9" xfId="3" applyFont="1" applyFill="1" applyBorder="1" applyAlignment="1">
      <alignment horizontal="right" vertical="center" wrapText="1"/>
    </xf>
    <xf numFmtId="166" fontId="14" fillId="2" borderId="0" xfId="4" applyNumberFormat="1" applyFill="1" applyBorder="1">
      <alignment vertical="center"/>
    </xf>
    <xf numFmtId="166" fontId="14" fillId="2" borderId="0" xfId="4" applyNumberFormat="1" applyFont="1" applyFill="1" applyBorder="1" applyAlignment="1">
      <alignment horizontal="right" vertical="center"/>
    </xf>
    <xf numFmtId="166" fontId="18" fillId="2" borderId="0" xfId="4" quotePrefix="1" applyNumberFormat="1" applyFont="1" applyFill="1" applyBorder="1" applyAlignment="1">
      <alignment horizontal="right" vertical="center"/>
    </xf>
    <xf numFmtId="0" fontId="14" fillId="2" borderId="0" xfId="4" applyFont="1" applyFill="1" applyBorder="1">
      <alignment vertical="center"/>
    </xf>
    <xf numFmtId="0" fontId="19" fillId="2" borderId="12" xfId="3" applyFont="1" applyFill="1" applyBorder="1" applyAlignment="1">
      <alignment horizontal="left"/>
    </xf>
    <xf numFmtId="0" fontId="19" fillId="2" borderId="8" xfId="3" applyFont="1" applyFill="1" applyBorder="1" applyAlignment="1">
      <alignment horizontal="right" vertical="top" wrapText="1"/>
    </xf>
    <xf numFmtId="0" fontId="19" fillId="2" borderId="9" xfId="3" applyFill="1" applyBorder="1" applyAlignment="1">
      <alignment horizontal="right" vertical="top" wrapText="1"/>
    </xf>
    <xf numFmtId="0" fontId="19" fillId="2" borderId="10" xfId="3" applyFont="1" applyFill="1" applyBorder="1" applyAlignment="1">
      <alignment horizontal="right" vertical="top" wrapText="1"/>
    </xf>
    <xf numFmtId="0" fontId="19" fillId="2" borderId="9" xfId="3" applyFont="1" applyFill="1" applyBorder="1" applyAlignment="1">
      <alignment horizontal="right" vertical="top" wrapText="1"/>
    </xf>
    <xf numFmtId="166" fontId="0" fillId="2" borderId="0" xfId="0" applyNumberFormat="1" applyFill="1" applyBorder="1"/>
    <xf numFmtId="0" fontId="0" fillId="2" borderId="11" xfId="0" applyFill="1" applyBorder="1"/>
    <xf numFmtId="0" fontId="14" fillId="2" borderId="11" xfId="4" applyFill="1" applyBorder="1">
      <alignment vertical="center"/>
    </xf>
    <xf numFmtId="0" fontId="19" fillId="2" borderId="11" xfId="3" applyFill="1" applyBorder="1" applyAlignment="1"/>
    <xf numFmtId="0" fontId="19" fillId="2" borderId="0" xfId="3" applyFill="1" applyBorder="1" applyAlignment="1"/>
    <xf numFmtId="0" fontId="19" fillId="2" borderId="0" xfId="3" applyFill="1" applyBorder="1" applyAlignment="1">
      <alignment horizontal="left"/>
    </xf>
    <xf numFmtId="3" fontId="14" fillId="2" borderId="0" xfId="4" applyNumberFormat="1" applyFill="1" applyBorder="1">
      <alignment vertical="center"/>
    </xf>
    <xf numFmtId="3" fontId="18" fillId="2" borderId="0" xfId="5" applyNumberFormat="1" applyFill="1" applyBorder="1"/>
    <xf numFmtId="0" fontId="19" fillId="2" borderId="6" xfId="3" applyFont="1" applyFill="1" applyBorder="1" applyAlignment="1">
      <alignment vertical="center" wrapText="1"/>
    </xf>
    <xf numFmtId="0" fontId="19" fillId="2" borderId="2" xfId="3" applyFont="1" applyFill="1" applyBorder="1" applyAlignment="1">
      <alignment vertical="center" wrapText="1"/>
    </xf>
    <xf numFmtId="0" fontId="19" fillId="2" borderId="7" xfId="0" applyFont="1" applyFill="1" applyBorder="1" applyAlignment="1">
      <alignment vertical="center" wrapText="1"/>
    </xf>
    <xf numFmtId="0" fontId="19" fillId="2" borderId="11" xfId="3" applyFont="1" applyFill="1" applyBorder="1" applyAlignment="1">
      <alignment wrapText="1"/>
    </xf>
    <xf numFmtId="0" fontId="19" fillId="2" borderId="0" xfId="3" applyFill="1" applyBorder="1" applyAlignment="1">
      <alignment wrapText="1"/>
    </xf>
    <xf numFmtId="0" fontId="19" fillId="2" borderId="7" xfId="3" applyFont="1" applyFill="1" applyBorder="1" applyAlignment="1">
      <alignment horizontal="left"/>
    </xf>
    <xf numFmtId="0" fontId="24" fillId="2" borderId="0" xfId="1" quotePrefix="1" applyFont="1" applyFill="1" applyAlignment="1">
      <alignment horizontal="left"/>
    </xf>
    <xf numFmtId="0" fontId="16" fillId="2" borderId="0" xfId="0" quotePrefix="1" applyFont="1" applyFill="1" applyBorder="1" applyAlignment="1">
      <alignment horizontal="left"/>
    </xf>
    <xf numFmtId="0" fontId="14" fillId="2" borderId="0" xfId="3" applyFont="1" applyFill="1" applyBorder="1" applyAlignment="1">
      <alignment horizontal="left"/>
    </xf>
    <xf numFmtId="0" fontId="14" fillId="3" borderId="0" xfId="0" applyFont="1" applyBorder="1" applyAlignment="1">
      <alignment horizontal="right"/>
    </xf>
    <xf numFmtId="0" fontId="14" fillId="2" borderId="0" xfId="4" applyFont="1" applyFill="1" applyBorder="1" applyAlignment="1">
      <alignment vertical="center"/>
    </xf>
    <xf numFmtId="0" fontId="19" fillId="2" borderId="5" xfId="3" applyFont="1" applyFill="1" applyBorder="1">
      <alignment horizontal="right" vertical="center"/>
    </xf>
    <xf numFmtId="0" fontId="19" fillId="2" borderId="3" xfId="3" applyFont="1" applyFill="1" applyBorder="1" applyAlignment="1">
      <alignment vertical="center"/>
    </xf>
    <xf numFmtId="0" fontId="14" fillId="2" borderId="0" xfId="4" applyFont="1" applyFill="1" applyBorder="1" applyAlignment="1">
      <alignment horizontal="left" vertical="center" indent="2"/>
    </xf>
    <xf numFmtId="0" fontId="31" fillId="2" borderId="0" xfId="0" applyFont="1" applyFill="1" applyBorder="1"/>
    <xf numFmtId="1" fontId="14" fillId="3" borderId="2" xfId="4" applyNumberFormat="1" applyFill="1">
      <alignment vertical="center"/>
    </xf>
    <xf numFmtId="1" fontId="14" fillId="3" borderId="10" xfId="4" applyNumberFormat="1" applyFill="1" applyBorder="1">
      <alignment vertical="center"/>
    </xf>
    <xf numFmtId="0" fontId="14" fillId="3" borderId="17" xfId="4" applyFont="1" applyFill="1" applyBorder="1">
      <alignment vertical="center"/>
    </xf>
    <xf numFmtId="166" fontId="14" fillId="2" borderId="2" xfId="4" applyNumberFormat="1" applyFont="1" applyFill="1" applyBorder="1">
      <alignment vertical="center"/>
    </xf>
    <xf numFmtId="0" fontId="14" fillId="3" borderId="0" xfId="4" applyFont="1" applyFill="1" applyBorder="1">
      <alignment vertical="center"/>
    </xf>
    <xf numFmtId="0" fontId="19" fillId="2" borderId="6" xfId="3" applyFont="1" applyFill="1" applyBorder="1" applyAlignment="1">
      <alignment vertical="top" wrapText="1"/>
    </xf>
    <xf numFmtId="0" fontId="19" fillId="2" borderId="2" xfId="3" applyFont="1" applyFill="1" applyBorder="1" applyAlignment="1">
      <alignment horizontal="right" vertical="top"/>
    </xf>
    <xf numFmtId="0" fontId="19" fillId="2" borderId="2" xfId="3" applyFill="1" applyBorder="1" applyAlignment="1">
      <alignment horizontal="right" vertical="top"/>
    </xf>
    <xf numFmtId="0" fontId="19" fillId="2" borderId="7" xfId="3" applyFill="1" applyBorder="1" applyAlignment="1">
      <alignment horizontal="right" vertical="top"/>
    </xf>
    <xf numFmtId="0" fontId="19" fillId="2" borderId="18" xfId="3" applyFill="1" applyBorder="1" applyAlignment="1"/>
    <xf numFmtId="0" fontId="19" fillId="2" borderId="17" xfId="3" applyFill="1" applyBorder="1" applyAlignment="1"/>
    <xf numFmtId="0" fontId="19" fillId="2" borderId="17" xfId="3" applyFill="1" applyBorder="1" applyAlignment="1">
      <alignment horizontal="left"/>
    </xf>
    <xf numFmtId="0" fontId="19" fillId="2" borderId="19" xfId="3" applyFill="1" applyBorder="1" applyAlignment="1"/>
    <xf numFmtId="0" fontId="14" fillId="2" borderId="17" xfId="4" applyFill="1" applyBorder="1">
      <alignment vertical="center"/>
    </xf>
    <xf numFmtId="0" fontId="0" fillId="2" borderId="0" xfId="0" applyFill="1"/>
    <xf numFmtId="0" fontId="0" fillId="2" borderId="0" xfId="0" applyFill="1" applyBorder="1"/>
    <xf numFmtId="0" fontId="0" fillId="2" borderId="20" xfId="0" applyFill="1" applyBorder="1"/>
    <xf numFmtId="166" fontId="0" fillId="2" borderId="0" xfId="0" applyNumberFormat="1" applyFill="1" applyBorder="1"/>
    <xf numFmtId="0" fontId="18" fillId="2" borderId="0" xfId="0" applyFont="1" applyFill="1" applyBorder="1"/>
    <xf numFmtId="166" fontId="17" fillId="2" borderId="0" xfId="0" applyNumberFormat="1" applyFont="1" applyFill="1" applyBorder="1"/>
    <xf numFmtId="0" fontId="17" fillId="2" borderId="0" xfId="0" applyFont="1" applyFill="1" applyBorder="1"/>
    <xf numFmtId="0" fontId="16" fillId="2" borderId="0" xfId="0" applyFont="1" applyFill="1" applyBorder="1"/>
    <xf numFmtId="0" fontId="28" fillId="2" borderId="0" xfId="0" applyFont="1" applyFill="1" applyBorder="1"/>
    <xf numFmtId="0" fontId="17" fillId="2" borderId="0" xfId="0" applyFont="1" applyFill="1"/>
    <xf numFmtId="166" fontId="0" fillId="2" borderId="0" xfId="0" applyNumberFormat="1" applyFill="1" applyBorder="1" applyAlignment="1">
      <alignment vertical="center"/>
    </xf>
    <xf numFmtId="3" fontId="0" fillId="2" borderId="0" xfId="0" applyNumberFormat="1" applyFill="1" applyBorder="1" applyAlignment="1">
      <alignment vertical="center"/>
    </xf>
    <xf numFmtId="0" fontId="23" fillId="0" borderId="0" xfId="8" applyAlignment="1" applyProtection="1"/>
    <xf numFmtId="0" fontId="18" fillId="3" borderId="15" xfId="0" applyFont="1" applyBorder="1"/>
    <xf numFmtId="0" fontId="19" fillId="2" borderId="6" xfId="3" applyFill="1" applyBorder="1" applyAlignment="1">
      <alignment horizontal="left"/>
    </xf>
    <xf numFmtId="0" fontId="19" fillId="2" borderId="7" xfId="3" applyFill="1" applyBorder="1" applyAlignment="1">
      <alignment horizontal="left"/>
    </xf>
    <xf numFmtId="1" fontId="18" fillId="2" borderId="2" xfId="5" applyFont="1" applyFill="1" applyBorder="1"/>
    <xf numFmtId="0" fontId="19" fillId="2" borderId="6" xfId="3" applyFill="1" applyBorder="1" applyAlignment="1">
      <alignment horizontal="left" wrapText="1"/>
    </xf>
    <xf numFmtId="0" fontId="19" fillId="2" borderId="7" xfId="3" applyFill="1" applyBorder="1" applyAlignment="1">
      <alignment horizontal="left" wrapText="1"/>
    </xf>
    <xf numFmtId="0" fontId="19" fillId="0" borderId="6" xfId="3" applyFont="1" applyBorder="1" applyAlignment="1"/>
    <xf numFmtId="0" fontId="19" fillId="0" borderId="4" xfId="3" applyFont="1" applyBorder="1" applyAlignment="1">
      <alignment horizontal="right" vertical="top" wrapText="1"/>
    </xf>
    <xf numFmtId="0" fontId="19" fillId="3" borderId="8" xfId="0" applyFont="1" applyBorder="1" applyAlignment="1">
      <alignment horizontal="right"/>
    </xf>
    <xf numFmtId="0" fontId="19" fillId="0" borderId="2" xfId="3" applyFont="1" applyBorder="1" applyAlignment="1"/>
    <xf numFmtId="0" fontId="19" fillId="0" borderId="3" xfId="3" applyFont="1" applyBorder="1" applyAlignment="1">
      <alignment horizontal="right" vertical="top" wrapText="1"/>
    </xf>
    <xf numFmtId="0" fontId="19" fillId="3" borderId="10" xfId="0" applyFont="1" applyBorder="1" applyAlignment="1">
      <alignment horizontal="right"/>
    </xf>
    <xf numFmtId="0" fontId="19" fillId="0" borderId="2" xfId="3" applyFont="1" applyBorder="1" applyAlignment="1">
      <alignment horizontal="left"/>
    </xf>
    <xf numFmtId="0" fontId="19" fillId="0" borderId="7" xfId="3" applyFont="1" applyBorder="1" applyAlignment="1"/>
    <xf numFmtId="0" fontId="19" fillId="0" borderId="5" xfId="3" applyFont="1" applyBorder="1" applyAlignment="1">
      <alignment horizontal="right" vertical="top" wrapText="1"/>
    </xf>
    <xf numFmtId="0" fontId="19" fillId="3" borderId="9" xfId="0" applyFont="1" applyBorder="1" applyAlignment="1">
      <alignment horizontal="right"/>
    </xf>
    <xf numFmtId="0" fontId="14" fillId="0" borderId="2" xfId="4" applyBorder="1">
      <alignment vertical="center"/>
    </xf>
    <xf numFmtId="0" fontId="14" fillId="0" borderId="2" xfId="4" applyFont="1" applyBorder="1">
      <alignment vertical="center"/>
    </xf>
    <xf numFmtId="1" fontId="18" fillId="0" borderId="2" xfId="5" applyBorder="1"/>
    <xf numFmtId="166" fontId="20" fillId="3" borderId="0" xfId="0" applyNumberFormat="1" applyFont="1" applyBorder="1"/>
    <xf numFmtId="0" fontId="30" fillId="3" borderId="0" xfId="0" applyFont="1" applyBorder="1" applyAlignment="1">
      <alignment horizontal="right" vertical="top" wrapText="1"/>
    </xf>
    <xf numFmtId="0" fontId="14" fillId="3" borderId="0" xfId="0" applyFont="1" applyFill="1"/>
    <xf numFmtId="0" fontId="14" fillId="2" borderId="6" xfId="0" applyFont="1" applyFill="1" applyBorder="1"/>
    <xf numFmtId="0" fontId="11" fillId="2" borderId="2" xfId="4" applyFont="1" applyFill="1" applyBorder="1">
      <alignment vertical="center"/>
    </xf>
    <xf numFmtId="0" fontId="18" fillId="2" borderId="0" xfId="4" applyFont="1" applyFill="1" applyBorder="1">
      <alignment vertical="center"/>
    </xf>
    <xf numFmtId="0" fontId="11" fillId="3" borderId="0" xfId="0" applyFont="1"/>
    <xf numFmtId="0" fontId="11" fillId="2" borderId="0" xfId="4" applyFont="1" applyFill="1" applyBorder="1" applyAlignment="1">
      <alignment horizontal="left" vertical="center" indent="2"/>
    </xf>
    <xf numFmtId="3" fontId="11" fillId="2" borderId="2" xfId="4" applyNumberFormat="1" applyFont="1" applyFill="1">
      <alignment vertical="center"/>
    </xf>
    <xf numFmtId="0" fontId="0" fillId="3" borderId="0" xfId="0" applyAlignment="1">
      <alignment horizontal="left"/>
    </xf>
    <xf numFmtId="0" fontId="0" fillId="3" borderId="0" xfId="0" applyNumberFormat="1"/>
    <xf numFmtId="3" fontId="11" fillId="2" borderId="2" xfId="4" applyNumberFormat="1" applyFont="1" applyFill="1" applyAlignment="1">
      <alignment horizontal="right" vertical="center"/>
    </xf>
    <xf numFmtId="3" fontId="11" fillId="4" borderId="17" xfId="4" applyNumberFormat="1" applyFont="1" applyFill="1" applyBorder="1" applyAlignment="1">
      <alignment horizontal="right" vertical="center"/>
    </xf>
    <xf numFmtId="3" fontId="18" fillId="4" borderId="17" xfId="4" applyNumberFormat="1" applyFont="1" applyFill="1" applyBorder="1" applyAlignment="1">
      <alignment horizontal="right" vertical="center"/>
    </xf>
    <xf numFmtId="0" fontId="14" fillId="3" borderId="2" xfId="4" applyFill="1" applyBorder="1">
      <alignment vertical="center"/>
    </xf>
    <xf numFmtId="0" fontId="11" fillId="3" borderId="17" xfId="4" applyFont="1" applyFill="1" applyBorder="1" applyAlignment="1">
      <alignment vertical="center" wrapText="1"/>
    </xf>
    <xf numFmtId="166" fontId="18" fillId="2" borderId="0" xfId="4" applyNumberFormat="1" applyFont="1" applyFill="1" applyBorder="1" applyAlignment="1">
      <alignment horizontal="right" vertical="center"/>
    </xf>
    <xf numFmtId="3" fontId="33" fillId="2" borderId="0" xfId="0" applyNumberFormat="1" applyFont="1" applyFill="1" applyBorder="1"/>
    <xf numFmtId="0" fontId="33" fillId="2" borderId="0" xfId="0" applyFont="1" applyFill="1" applyBorder="1"/>
    <xf numFmtId="0" fontId="10" fillId="3" borderId="0" xfId="0" applyFont="1" applyAlignment="1" applyProtection="1">
      <alignment horizontal="left"/>
      <protection locked="0"/>
    </xf>
    <xf numFmtId="0" fontId="0" fillId="3" borderId="0" xfId="0" applyAlignment="1" applyProtection="1">
      <alignment horizontal="right"/>
      <protection locked="0"/>
    </xf>
    <xf numFmtId="0" fontId="10" fillId="3" borderId="0" xfId="0" applyFont="1" applyAlignment="1" applyProtection="1">
      <alignment horizontal="right"/>
      <protection locked="0"/>
    </xf>
    <xf numFmtId="0" fontId="0" fillId="0" borderId="0" xfId="0" applyNumberFormat="1" applyFont="1" applyFill="1" applyBorder="1" applyAlignment="1"/>
    <xf numFmtId="166" fontId="17" fillId="3" borderId="0" xfId="0" applyNumberFormat="1" applyFont="1" applyBorder="1"/>
    <xf numFmtId="0" fontId="17" fillId="3" borderId="0" xfId="0" applyFont="1" applyFill="1" applyBorder="1" applyAlignment="1">
      <alignment horizontal="right"/>
    </xf>
    <xf numFmtId="0" fontId="17" fillId="3" borderId="0" xfId="0" applyFont="1" applyFill="1" applyBorder="1"/>
    <xf numFmtId="0" fontId="24" fillId="3" borderId="0" xfId="1" applyFont="1" applyFill="1"/>
    <xf numFmtId="0" fontId="14" fillId="3" borderId="0" xfId="0" applyFont="1" applyFill="1" applyBorder="1" applyAlignment="1">
      <alignment horizontal="right"/>
    </xf>
    <xf numFmtId="0" fontId="14" fillId="3" borderId="0" xfId="0" applyFont="1" applyFill="1" applyBorder="1"/>
    <xf numFmtId="0" fontId="13" fillId="3" borderId="0" xfId="2" applyFont="1" applyFill="1">
      <alignment horizontal="left"/>
    </xf>
    <xf numFmtId="0" fontId="19" fillId="3" borderId="14" xfId="3" applyFill="1" applyBorder="1" applyAlignment="1">
      <alignment horizontal="left" vertical="center" wrapText="1"/>
    </xf>
    <xf numFmtId="0" fontId="19" fillId="3" borderId="1" xfId="3" applyFill="1" applyAlignment="1">
      <alignment horizontal="right" vertical="center" wrapText="1"/>
    </xf>
    <xf numFmtId="0" fontId="19" fillId="3" borderId="13" xfId="3" applyFill="1" applyBorder="1" applyAlignment="1">
      <alignment horizontal="right" vertical="center" wrapText="1"/>
    </xf>
    <xf numFmtId="0" fontId="14" fillId="3" borderId="2" xfId="4" applyFont="1" applyFill="1">
      <alignment vertical="center"/>
    </xf>
    <xf numFmtId="166" fontId="14" fillId="3" borderId="2" xfId="4" quotePrefix="1" applyNumberFormat="1" applyFont="1" applyFill="1" applyAlignment="1">
      <alignment horizontal="right" vertical="center"/>
    </xf>
    <xf numFmtId="0" fontId="14" fillId="3" borderId="2" xfId="4" applyFill="1">
      <alignment vertical="center"/>
    </xf>
    <xf numFmtId="3" fontId="14" fillId="3" borderId="2" xfId="4" quotePrefix="1" applyNumberFormat="1" applyFont="1" applyFill="1" applyAlignment="1">
      <alignment horizontal="right" vertical="center"/>
    </xf>
    <xf numFmtId="9" fontId="14" fillId="3" borderId="0" xfId="0" applyNumberFormat="1" applyFont="1" applyFill="1" applyBorder="1"/>
    <xf numFmtId="2" fontId="14" fillId="3" borderId="0" xfId="0" applyNumberFormat="1" applyFont="1" applyFill="1" applyBorder="1"/>
    <xf numFmtId="0" fontId="14" fillId="3" borderId="2" xfId="4" applyFont="1" applyFill="1" applyBorder="1">
      <alignment vertical="center"/>
    </xf>
    <xf numFmtId="1" fontId="18" fillId="3" borderId="2" xfId="5" applyFill="1" applyBorder="1"/>
    <xf numFmtId="1" fontId="18" fillId="3" borderId="2" xfId="5" applyFont="1" applyFill="1"/>
    <xf numFmtId="0" fontId="18" fillId="3" borderId="0" xfId="0" applyFont="1" applyFill="1" applyBorder="1"/>
    <xf numFmtId="0" fontId="20" fillId="3" borderId="0" xfId="0" applyFont="1" applyFill="1" applyBorder="1"/>
    <xf numFmtId="1" fontId="18" fillId="3" borderId="2" xfId="5" applyFill="1"/>
    <xf numFmtId="1" fontId="18" fillId="3" borderId="2" xfId="5" applyNumberFormat="1" applyFill="1" applyAlignment="1">
      <alignment horizontal="right"/>
    </xf>
    <xf numFmtId="1" fontId="18" fillId="3" borderId="0" xfId="5" applyNumberFormat="1" applyFill="1" applyBorder="1" applyAlignment="1">
      <alignment horizontal="right"/>
    </xf>
    <xf numFmtId="9" fontId="18" fillId="3" borderId="0" xfId="0" applyNumberFormat="1" applyFont="1" applyFill="1" applyBorder="1"/>
    <xf numFmtId="0" fontId="18" fillId="3" borderId="0" xfId="0" applyFont="1" applyFill="1" applyBorder="1" applyAlignment="1">
      <alignment horizontal="right"/>
    </xf>
    <xf numFmtId="0" fontId="15" fillId="3" borderId="0" xfId="6" applyFont="1" applyFill="1"/>
    <xf numFmtId="0" fontId="0" fillId="3" borderId="0" xfId="0" applyFill="1"/>
    <xf numFmtId="0" fontId="22" fillId="3" borderId="0" xfId="0" applyFont="1" applyFill="1" applyBorder="1"/>
    <xf numFmtId="165" fontId="17" fillId="3" borderId="0" xfId="0" applyNumberFormat="1" applyFont="1" applyFill="1" applyBorder="1"/>
    <xf numFmtId="9" fontId="17" fillId="3" borderId="0" xfId="9" applyFont="1" applyFill="1" applyBorder="1"/>
    <xf numFmtId="168" fontId="17" fillId="3" borderId="0" xfId="10" applyNumberFormat="1" applyFont="1" applyFill="1" applyBorder="1"/>
    <xf numFmtId="3" fontId="0" fillId="3" borderId="0" xfId="0" applyNumberFormat="1"/>
    <xf numFmtId="0" fontId="19" fillId="3" borderId="6" xfId="3" applyFill="1" applyBorder="1" applyAlignment="1"/>
    <xf numFmtId="0" fontId="19" fillId="3" borderId="2" xfId="3" applyFill="1" applyBorder="1" applyAlignment="1"/>
    <xf numFmtId="0" fontId="19" fillId="3" borderId="3" xfId="3" applyFill="1" applyBorder="1" applyAlignment="1">
      <alignment horizontal="right" vertical="top"/>
    </xf>
    <xf numFmtId="0" fontId="19" fillId="3" borderId="3" xfId="3" applyFont="1" applyFill="1" applyBorder="1" applyAlignment="1">
      <alignment horizontal="right" vertical="top" wrapText="1"/>
    </xf>
    <xf numFmtId="0" fontId="19" fillId="3" borderId="10" xfId="3" applyFont="1" applyFill="1" applyBorder="1" applyAlignment="1">
      <alignment horizontal="right" vertical="top" wrapText="1"/>
    </xf>
    <xf numFmtId="0" fontId="19" fillId="3" borderId="5" xfId="3" applyFill="1" applyBorder="1" applyAlignment="1">
      <alignment horizontal="right" vertical="top"/>
    </xf>
    <xf numFmtId="0" fontId="19" fillId="3" borderId="5" xfId="3" applyFont="1" applyFill="1" applyBorder="1" applyAlignment="1">
      <alignment horizontal="right" vertical="top" wrapText="1"/>
    </xf>
    <xf numFmtId="0" fontId="19" fillId="3" borderId="9" xfId="3" applyFont="1" applyFill="1" applyBorder="1" applyAlignment="1">
      <alignment horizontal="right" vertical="top" wrapText="1"/>
    </xf>
    <xf numFmtId="0" fontId="11" fillId="0" borderId="2" xfId="4" applyFont="1">
      <alignment vertical="center"/>
    </xf>
    <xf numFmtId="0" fontId="11" fillId="2" borderId="17" xfId="4" applyFont="1" applyFill="1" applyBorder="1">
      <alignment vertical="center"/>
    </xf>
    <xf numFmtId="0" fontId="0" fillId="3" borderId="0" xfId="0" applyFill="1" applyBorder="1"/>
    <xf numFmtId="0" fontId="12" fillId="3" borderId="0" xfId="1" applyFont="1" applyFill="1"/>
    <xf numFmtId="0" fontId="13" fillId="3" borderId="0" xfId="2" applyFont="1" applyFill="1" applyAlignment="1">
      <alignment horizontal="left"/>
    </xf>
    <xf numFmtId="0" fontId="13" fillId="3" borderId="0" xfId="2" applyFill="1" applyAlignment="1">
      <alignment horizontal="left"/>
    </xf>
    <xf numFmtId="0" fontId="13" fillId="3" borderId="0" xfId="2" applyFill="1">
      <alignment horizontal="left"/>
    </xf>
    <xf numFmtId="0" fontId="19" fillId="3" borderId="11" xfId="3" applyFill="1" applyBorder="1" applyAlignment="1"/>
    <xf numFmtId="0" fontId="19" fillId="3" borderId="4" xfId="3" applyFont="1" applyFill="1" applyBorder="1" applyAlignment="1">
      <alignment vertical="top" wrapText="1"/>
    </xf>
    <xf numFmtId="0" fontId="19" fillId="3" borderId="0" xfId="3" applyFill="1" applyBorder="1" applyAlignment="1"/>
    <xf numFmtId="0" fontId="19" fillId="3" borderId="3" xfId="3" applyFont="1" applyFill="1" applyBorder="1" applyAlignment="1">
      <alignment horizontal="right" vertical="top"/>
    </xf>
    <xf numFmtId="0" fontId="19" fillId="3" borderId="3" xfId="3" applyFill="1" applyBorder="1" applyAlignment="1">
      <alignment horizontal="right" vertical="top" wrapText="1"/>
    </xf>
    <xf numFmtId="0" fontId="19" fillId="3" borderId="0" xfId="3" applyFill="1" applyBorder="1" applyAlignment="1">
      <alignment horizontal="left"/>
    </xf>
    <xf numFmtId="0" fontId="19" fillId="3" borderId="2" xfId="3" applyFill="1" applyBorder="1" applyAlignment="1">
      <alignment horizontal="left"/>
    </xf>
    <xf numFmtId="0" fontId="19" fillId="3" borderId="12" xfId="3" applyFill="1" applyBorder="1" applyAlignment="1"/>
    <xf numFmtId="0" fontId="19" fillId="3" borderId="7" xfId="3" applyFill="1" applyBorder="1" applyAlignment="1"/>
    <xf numFmtId="0" fontId="19" fillId="3" borderId="5" xfId="3" applyFill="1" applyBorder="1" applyAlignment="1">
      <alignment horizontal="right" vertical="top" wrapText="1"/>
    </xf>
    <xf numFmtId="0" fontId="14" fillId="3" borderId="11" xfId="4" applyFill="1" applyBorder="1">
      <alignment vertical="center"/>
    </xf>
    <xf numFmtId="0" fontId="14" fillId="3" borderId="6" xfId="4" applyFill="1" applyBorder="1">
      <alignment vertical="center"/>
    </xf>
    <xf numFmtId="0" fontId="11" fillId="3" borderId="2" xfId="4" applyFont="1" applyFill="1" applyBorder="1" applyAlignment="1">
      <alignment horizontal="left" vertical="center" indent="3"/>
    </xf>
    <xf numFmtId="0" fontId="14" fillId="3" borderId="0" xfId="4" applyFill="1" applyBorder="1">
      <alignment vertical="center"/>
    </xf>
    <xf numFmtId="0" fontId="11" fillId="3" borderId="2" xfId="4" applyFont="1" applyFill="1" applyBorder="1">
      <alignment vertical="center"/>
    </xf>
    <xf numFmtId="0" fontId="11" fillId="3" borderId="2" xfId="4" applyFont="1" applyFill="1">
      <alignment vertical="center"/>
    </xf>
    <xf numFmtId="0" fontId="14" fillId="3" borderId="16" xfId="0" applyFont="1" applyFill="1" applyBorder="1"/>
    <xf numFmtId="1" fontId="18" fillId="3" borderId="0" xfId="5" applyFill="1" applyBorder="1"/>
    <xf numFmtId="166" fontId="18" fillId="3" borderId="0" xfId="5" applyNumberFormat="1" applyFill="1" applyBorder="1"/>
    <xf numFmtId="166" fontId="20" fillId="3" borderId="0" xfId="0" applyNumberFormat="1" applyFont="1" applyFill="1" applyBorder="1"/>
    <xf numFmtId="166" fontId="17" fillId="3" borderId="0" xfId="0" applyNumberFormat="1" applyFont="1" applyFill="1" applyBorder="1"/>
    <xf numFmtId="0" fontId="16" fillId="3" borderId="0" xfId="0" applyFont="1" applyFill="1" applyBorder="1"/>
    <xf numFmtId="3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/>
    <xf numFmtId="3" fontId="0" fillId="3" borderId="0" xfId="0" applyNumberFormat="1" applyFill="1"/>
    <xf numFmtId="0" fontId="17" fillId="0" borderId="0" xfId="7"/>
    <xf numFmtId="0" fontId="36" fillId="2" borderId="2" xfId="4" applyFont="1" applyFill="1" applyBorder="1">
      <alignment vertical="center"/>
    </xf>
    <xf numFmtId="0" fontId="38" fillId="0" borderId="0" xfId="0" applyFont="1" applyFill="1" applyBorder="1" applyAlignment="1">
      <alignment horizontal="right" vertical="center"/>
    </xf>
    <xf numFmtId="0" fontId="38" fillId="0" borderId="0" xfId="0" applyFont="1" applyFill="1" applyBorder="1" applyAlignment="1">
      <alignment vertical="center"/>
    </xf>
    <xf numFmtId="4" fontId="38" fillId="0" borderId="0" xfId="0" applyNumberFormat="1" applyFont="1" applyFill="1" applyBorder="1" applyAlignment="1">
      <alignment horizontal="right" vertical="center"/>
    </xf>
    <xf numFmtId="0" fontId="38" fillId="0" borderId="0" xfId="0" applyFont="1" applyFill="1" applyBorder="1" applyAlignment="1">
      <alignment vertical="center"/>
    </xf>
    <xf numFmtId="0" fontId="0" fillId="3" borderId="0" xfId="0"/>
    <xf numFmtId="0" fontId="0" fillId="3" borderId="0" xfId="0"/>
    <xf numFmtId="0" fontId="0" fillId="3" borderId="0" xfId="0" applyNumberFormat="1"/>
    <xf numFmtId="3" fontId="14" fillId="3" borderId="0" xfId="0" applyNumberFormat="1" applyFont="1" applyFill="1"/>
    <xf numFmtId="0" fontId="0" fillId="3" borderId="0" xfId="0"/>
    <xf numFmtId="0" fontId="0" fillId="3" borderId="0" xfId="0" applyNumberFormat="1"/>
    <xf numFmtId="0" fontId="0" fillId="3" borderId="0" xfId="0"/>
    <xf numFmtId="0" fontId="0" fillId="3" borderId="0" xfId="0" applyNumberFormat="1"/>
    <xf numFmtId="166" fontId="18" fillId="2" borderId="0" xfId="4" applyNumberFormat="1" applyFont="1" applyFill="1" applyBorder="1">
      <alignment vertical="center"/>
    </xf>
    <xf numFmtId="0" fontId="18" fillId="0" borderId="0" xfId="0" applyNumberFormat="1" applyFont="1" applyFill="1" applyBorder="1" applyAlignment="1"/>
    <xf numFmtId="0" fontId="17" fillId="2" borderId="0" xfId="0" applyFont="1" applyFill="1" applyBorder="1"/>
    <xf numFmtId="0" fontId="18" fillId="2" borderId="0" xfId="0" applyFont="1" applyFill="1" applyBorder="1"/>
    <xf numFmtId="0" fontId="20" fillId="2" borderId="0" xfId="0" applyFont="1" applyFill="1" applyBorder="1"/>
    <xf numFmtId="0" fontId="11" fillId="2" borderId="2" xfId="51" applyFill="1" applyBorder="1">
      <alignment vertical="center"/>
    </xf>
    <xf numFmtId="3" fontId="11" fillId="4" borderId="17" xfId="0" applyNumberFormat="1" applyFont="1" applyFill="1" applyBorder="1" applyAlignment="1">
      <alignment horizontal="right" vertical="center"/>
    </xf>
    <xf numFmtId="166" fontId="11" fillId="4" borderId="17" xfId="0" applyNumberFormat="1" applyFont="1" applyFill="1" applyBorder="1" applyAlignment="1">
      <alignment horizontal="right" vertical="center"/>
    </xf>
    <xf numFmtId="3" fontId="11" fillId="4" borderId="17" xfId="51" applyNumberFormat="1" applyFont="1" applyFill="1" applyBorder="1">
      <alignment vertical="center"/>
    </xf>
    <xf numFmtId="0" fontId="11" fillId="2" borderId="2" xfId="51" applyFont="1" applyFill="1" applyBorder="1">
      <alignment vertical="center"/>
    </xf>
    <xf numFmtId="3" fontId="11" fillId="4" borderId="26" xfId="0" applyNumberFormat="1" applyFont="1" applyFill="1" applyBorder="1" applyAlignment="1">
      <alignment horizontal="right" vertical="center"/>
    </xf>
    <xf numFmtId="3" fontId="18" fillId="4" borderId="17" xfId="51" applyNumberFormat="1" applyFont="1" applyFill="1" applyBorder="1">
      <alignment vertical="center"/>
    </xf>
    <xf numFmtId="3" fontId="18" fillId="2" borderId="0" xfId="0" applyNumberFormat="1" applyFont="1" applyFill="1" applyBorder="1"/>
    <xf numFmtId="0" fontId="11" fillId="2" borderId="0" xfId="0" applyFont="1" applyFill="1" applyBorder="1"/>
    <xf numFmtId="165" fontId="17" fillId="2" borderId="0" xfId="0" applyNumberFormat="1" applyFont="1" applyFill="1" applyBorder="1"/>
    <xf numFmtId="3" fontId="11" fillId="4" borderId="35" xfId="0" applyNumberFormat="1" applyFont="1" applyFill="1" applyBorder="1" applyAlignment="1">
      <alignment horizontal="right" vertical="center"/>
    </xf>
    <xf numFmtId="166" fontId="0" fillId="3" borderId="0" xfId="0" applyNumberFormat="1"/>
    <xf numFmtId="166" fontId="18" fillId="2" borderId="0" xfId="0" applyNumberFormat="1" applyFont="1" applyFill="1" applyBorder="1" applyAlignment="1">
      <alignment vertical="center"/>
    </xf>
    <xf numFmtId="0" fontId="55" fillId="3" borderId="0" xfId="0" applyFont="1"/>
    <xf numFmtId="165" fontId="17" fillId="2" borderId="0" xfId="0" applyNumberFormat="1" applyFont="1" applyFill="1" applyBorder="1"/>
    <xf numFmtId="167" fontId="0" fillId="3" borderId="0" xfId="0" applyNumberFormat="1" applyFill="1" applyBorder="1"/>
    <xf numFmtId="168" fontId="17" fillId="2" borderId="0" xfId="10" applyNumberFormat="1" applyFont="1" applyFill="1" applyBorder="1"/>
    <xf numFmtId="1" fontId="17" fillId="2" borderId="0" xfId="0" applyNumberFormat="1" applyFont="1" applyFill="1" applyBorder="1"/>
    <xf numFmtId="3" fontId="11" fillId="2" borderId="0" xfId="51" applyNumberFormat="1" applyFill="1" applyBorder="1">
      <alignment vertical="center"/>
    </xf>
    <xf numFmtId="3" fontId="17" fillId="2" borderId="0" xfId="0" applyNumberFormat="1" applyFont="1" applyFill="1" applyBorder="1"/>
    <xf numFmtId="3" fontId="18" fillId="4" borderId="17" xfId="0" applyNumberFormat="1" applyFont="1" applyFill="1" applyBorder="1" applyAlignment="1">
      <alignment horizontal="right" vertical="center"/>
    </xf>
    <xf numFmtId="3" fontId="18" fillId="4" borderId="26" xfId="0" applyNumberFormat="1" applyFont="1" applyFill="1" applyBorder="1" applyAlignment="1">
      <alignment horizontal="right" vertical="center"/>
    </xf>
    <xf numFmtId="0" fontId="11" fillId="2" borderId="2" xfId="4" applyFont="1" applyFill="1" applyBorder="1" applyAlignment="1">
      <alignment horizontal="left" vertical="center" indent="1"/>
    </xf>
    <xf numFmtId="166" fontId="11" fillId="2" borderId="0" xfId="0" applyNumberFormat="1" applyFont="1" applyFill="1" applyBorder="1"/>
    <xf numFmtId="0" fontId="0" fillId="3" borderId="0" xfId="0" applyBorder="1"/>
    <xf numFmtId="3" fontId="30" fillId="3" borderId="0" xfId="0" applyNumberFormat="1" applyFont="1" applyBorder="1"/>
    <xf numFmtId="0" fontId="11" fillId="2" borderId="2" xfId="4" applyFont="1" applyFill="1" applyBorder="1" applyAlignment="1">
      <alignment horizontal="left" vertical="center" indent="4"/>
    </xf>
    <xf numFmtId="3" fontId="14" fillId="3" borderId="2" xfId="0" applyNumberFormat="1" applyFont="1" applyFill="1" applyBorder="1" applyAlignment="1">
      <alignment vertical="center"/>
    </xf>
    <xf numFmtId="3" fontId="14" fillId="0" borderId="2" xfId="4" applyNumberFormat="1" applyFill="1">
      <alignment vertical="center"/>
    </xf>
    <xf numFmtId="0" fontId="0" fillId="3" borderId="0" xfId="0"/>
    <xf numFmtId="0" fontId="0" fillId="3" borderId="0" xfId="0" applyFill="1"/>
    <xf numFmtId="0" fontId="11" fillId="3" borderId="0" xfId="0" applyFont="1" applyFill="1" applyBorder="1"/>
    <xf numFmtId="3" fontId="14" fillId="2" borderId="10" xfId="0" applyNumberFormat="1" applyFont="1" applyFill="1" applyBorder="1" applyAlignment="1">
      <alignment vertical="center"/>
    </xf>
    <xf numFmtId="3" fontId="18" fillId="2" borderId="0" xfId="0" applyNumberFormat="1" applyFont="1" applyFill="1" applyBorder="1" applyAlignment="1">
      <alignment vertical="center"/>
    </xf>
    <xf numFmtId="3" fontId="14" fillId="2" borderId="2" xfId="0" applyNumberFormat="1" applyFont="1" applyFill="1" applyBorder="1" applyAlignment="1">
      <alignment vertical="center"/>
    </xf>
    <xf numFmtId="3" fontId="18" fillId="2" borderId="2" xfId="0" applyNumberFormat="1" applyFont="1" applyFill="1" applyBorder="1" applyAlignment="1">
      <alignment vertical="center"/>
    </xf>
    <xf numFmtId="3" fontId="11" fillId="2" borderId="3" xfId="4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4" fillId="2" borderId="8" xfId="0" applyNumberFormat="1" applyFont="1" applyFill="1" applyBorder="1" applyAlignment="1">
      <alignment vertical="center"/>
    </xf>
    <xf numFmtId="3" fontId="11" fillId="35" borderId="17" xfId="4" applyNumberFormat="1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left" vertical="center" wrapText="1"/>
    </xf>
    <xf numFmtId="0" fontId="56" fillId="3" borderId="0" xfId="0" applyFont="1"/>
    <xf numFmtId="3" fontId="11" fillId="4" borderId="17" xfId="51" applyNumberFormat="1" applyFont="1" applyFill="1" applyBorder="1" applyAlignment="1">
      <alignment horizontal="right" vertical="center"/>
    </xf>
    <xf numFmtId="164" fontId="17" fillId="3" borderId="0" xfId="10" applyFont="1" applyFill="1" applyBorder="1"/>
    <xf numFmtId="169" fontId="17" fillId="3" borderId="0" xfId="0" applyNumberFormat="1" applyFont="1" applyFill="1" applyBorder="1"/>
    <xf numFmtId="3" fontId="11" fillId="3" borderId="0" xfId="51" applyNumberFormat="1" applyFill="1" applyBorder="1" applyAlignment="1">
      <alignment horizontal="right" vertical="center"/>
    </xf>
    <xf numFmtId="0" fontId="18" fillId="2" borderId="11" xfId="4" applyFont="1" applyFill="1" applyBorder="1">
      <alignment vertical="center"/>
    </xf>
    <xf numFmtId="3" fontId="18" fillId="2" borderId="3" xfId="4" applyNumberFormat="1" applyFont="1" applyFill="1" applyBorder="1" applyAlignment="1">
      <alignment horizontal="right" vertical="center"/>
    </xf>
    <xf numFmtId="3" fontId="18" fillId="2" borderId="3" xfId="4" quotePrefix="1" applyNumberFormat="1" applyFont="1" applyFill="1" applyBorder="1" applyAlignment="1">
      <alignment horizontal="right" vertical="center"/>
    </xf>
    <xf numFmtId="3" fontId="11" fillId="3" borderId="2" xfId="4" applyNumberFormat="1" applyFont="1" applyFill="1" applyAlignment="1">
      <alignment horizontal="right" vertical="center"/>
    </xf>
    <xf numFmtId="3" fontId="11" fillId="35" borderId="17" xfId="51" applyNumberFormat="1" applyFont="1" applyFill="1" applyBorder="1">
      <alignment vertical="center"/>
    </xf>
    <xf numFmtId="3" fontId="11" fillId="35" borderId="17" xfId="0" applyNumberFormat="1" applyFont="1" applyFill="1" applyBorder="1" applyAlignment="1">
      <alignment horizontal="right" vertical="center"/>
    </xf>
    <xf numFmtId="3" fontId="18" fillId="35" borderId="17" xfId="51" applyNumberFormat="1" applyFont="1" applyFill="1" applyBorder="1">
      <alignment vertical="center"/>
    </xf>
    <xf numFmtId="3" fontId="11" fillId="35" borderId="17" xfId="51" applyNumberFormat="1" applyFont="1" applyFill="1" applyBorder="1" applyAlignment="1">
      <alignment horizontal="right" vertical="center"/>
    </xf>
    <xf numFmtId="0" fontId="23" fillId="2" borderId="0" xfId="8" applyFill="1" applyAlignment="1" applyProtection="1"/>
    <xf numFmtId="0" fontId="18" fillId="2" borderId="2" xfId="4" applyFont="1" applyFill="1" applyBorder="1">
      <alignment vertical="center"/>
    </xf>
    <xf numFmtId="0" fontId="18" fillId="3" borderId="0" xfId="0" applyFont="1"/>
    <xf numFmtId="3" fontId="14" fillId="3" borderId="2" xfId="4" applyNumberFormat="1" applyFill="1">
      <alignment vertical="center"/>
    </xf>
    <xf numFmtId="166" fontId="14" fillId="3" borderId="0" xfId="0" applyNumberFormat="1" applyFont="1" applyFill="1" applyBorder="1"/>
    <xf numFmtId="3" fontId="14" fillId="3" borderId="10" xfId="4" applyNumberFormat="1" applyFill="1" applyBorder="1">
      <alignment vertical="center"/>
    </xf>
    <xf numFmtId="3" fontId="14" fillId="3" borderId="0" xfId="0" applyNumberFormat="1" applyFont="1" applyFill="1" applyBorder="1" applyAlignment="1">
      <alignment vertical="center"/>
    </xf>
    <xf numFmtId="3" fontId="11" fillId="3" borderId="2" xfId="0" applyNumberFormat="1" applyFont="1" applyFill="1" applyBorder="1" applyAlignment="1">
      <alignment horizontal="right" vertical="center"/>
    </xf>
    <xf numFmtId="3" fontId="11" fillId="0" borderId="2" xfId="4" applyNumberFormat="1" applyFont="1" applyAlignment="1">
      <alignment horizontal="right" vertical="center"/>
    </xf>
    <xf numFmtId="3" fontId="11" fillId="0" borderId="0" xfId="4" applyNumberFormat="1" applyFont="1" applyBorder="1" applyAlignment="1">
      <alignment horizontal="right" vertical="center"/>
    </xf>
    <xf numFmtId="3" fontId="11" fillId="3" borderId="17" xfId="0" applyNumberFormat="1" applyFont="1" applyFill="1" applyBorder="1" applyAlignment="1">
      <alignment horizontal="right"/>
    </xf>
    <xf numFmtId="3" fontId="14" fillId="3" borderId="17" xfId="4" applyNumberFormat="1" applyFont="1" applyFill="1" applyBorder="1">
      <alignment vertical="center"/>
    </xf>
    <xf numFmtId="3" fontId="11" fillId="3" borderId="16" xfId="0" applyNumberFormat="1" applyFont="1" applyFill="1" applyBorder="1"/>
    <xf numFmtId="3" fontId="14" fillId="3" borderId="16" xfId="0" applyNumberFormat="1" applyFont="1" applyFill="1" applyBorder="1"/>
    <xf numFmtId="3" fontId="14" fillId="3" borderId="0" xfId="0" applyNumberFormat="1" applyFont="1" applyFill="1" applyBorder="1"/>
    <xf numFmtId="3" fontId="18" fillId="2" borderId="2" xfId="5" applyNumberFormat="1" applyFill="1" applyAlignment="1">
      <alignment horizontal="right"/>
    </xf>
    <xf numFmtId="3" fontId="18" fillId="2" borderId="0" xfId="5" applyNumberFormat="1" applyFill="1" applyBorder="1" applyAlignment="1">
      <alignment horizontal="right"/>
    </xf>
    <xf numFmtId="3" fontId="17" fillId="2" borderId="0" xfId="0" applyNumberFormat="1" applyFont="1" applyFill="1" applyBorder="1"/>
    <xf numFmtId="3" fontId="11" fillId="2" borderId="2" xfId="4" quotePrefix="1" applyNumberFormat="1" applyFont="1" applyFill="1" applyAlignment="1">
      <alignment horizontal="right" vertical="center"/>
    </xf>
    <xf numFmtId="3" fontId="11" fillId="2" borderId="10" xfId="4" quotePrefix="1" applyNumberFormat="1" applyFont="1" applyFill="1" applyBorder="1" applyAlignment="1">
      <alignment horizontal="right" vertical="center"/>
    </xf>
    <xf numFmtId="3" fontId="18" fillId="2" borderId="2" xfId="4" quotePrefix="1" applyNumberFormat="1" applyFont="1" applyFill="1" applyAlignment="1">
      <alignment horizontal="right" vertical="center"/>
    </xf>
    <xf numFmtId="3" fontId="18" fillId="2" borderId="10" xfId="4" quotePrefix="1" applyNumberFormat="1" applyFont="1" applyFill="1" applyBorder="1" applyAlignment="1">
      <alignment horizontal="right" vertical="center"/>
    </xf>
    <xf numFmtId="3" fontId="14" fillId="0" borderId="2" xfId="4" applyNumberFormat="1">
      <alignment vertical="center"/>
    </xf>
    <xf numFmtId="3" fontId="14" fillId="0" borderId="8" xfId="4" applyNumberFormat="1" applyBorder="1">
      <alignment vertical="center"/>
    </xf>
    <xf numFmtId="3" fontId="14" fillId="0" borderId="10" xfId="4" applyNumberFormat="1" applyBorder="1">
      <alignment vertical="center"/>
    </xf>
    <xf numFmtId="3" fontId="18" fillId="3" borderId="2" xfId="4" quotePrefix="1" applyNumberFormat="1" applyFont="1" applyFill="1" applyAlignment="1">
      <alignment horizontal="right" vertical="center"/>
    </xf>
    <xf numFmtId="3" fontId="18" fillId="3" borderId="2" xfId="5" applyNumberFormat="1" applyFill="1" applyAlignment="1">
      <alignment horizontal="right"/>
    </xf>
    <xf numFmtId="3" fontId="18" fillId="3" borderId="10" xfId="5" applyNumberFormat="1" applyFill="1" applyBorder="1" applyAlignment="1">
      <alignment horizontal="right"/>
    </xf>
    <xf numFmtId="3" fontId="11" fillId="0" borderId="0" xfId="4" applyNumberFormat="1" applyFont="1" applyFill="1" applyBorder="1" applyAlignment="1">
      <alignment horizontal="right" vertical="center"/>
    </xf>
    <xf numFmtId="166" fontId="0" fillId="3" borderId="0" xfId="0" applyNumberFormat="1" applyBorder="1"/>
    <xf numFmtId="0" fontId="0" fillId="3" borderId="0" xfId="0"/>
    <xf numFmtId="0" fontId="13" fillId="2" borderId="0" xfId="2" applyFont="1" applyFill="1" applyAlignment="1"/>
    <xf numFmtId="0" fontId="27" fillId="2" borderId="0" xfId="0" applyFont="1" applyFill="1" applyAlignment="1"/>
    <xf numFmtId="3" fontId="10" fillId="3" borderId="0" xfId="0" applyNumberFormat="1" applyFont="1" applyAlignment="1" applyProtection="1">
      <alignment horizontal="left"/>
      <protection locked="0"/>
    </xf>
    <xf numFmtId="169" fontId="0" fillId="3" borderId="0" xfId="0" applyNumberFormat="1" applyFill="1"/>
    <xf numFmtId="3" fontId="0" fillId="3" borderId="0" xfId="0" applyNumberFormat="1" applyBorder="1"/>
    <xf numFmtId="3" fontId="14" fillId="3" borderId="0" xfId="0" applyNumberFormat="1" applyFont="1" applyFill="1" applyBorder="1" applyAlignment="1">
      <alignment horizontal="right" vertical="center"/>
    </xf>
    <xf numFmtId="3" fontId="0" fillId="3" borderId="0" xfId="0" applyNumberFormat="1" applyAlignment="1" applyProtection="1">
      <alignment horizontal="right"/>
      <protection locked="0"/>
    </xf>
    <xf numFmtId="169" fontId="11" fillId="3" borderId="2" xfId="0" applyNumberFormat="1" applyFont="1" applyFill="1" applyBorder="1" applyAlignment="1">
      <alignment vertical="center"/>
    </xf>
    <xf numFmtId="169" fontId="11" fillId="3" borderId="2" xfId="0" applyNumberFormat="1" applyFont="1" applyFill="1" applyBorder="1" applyAlignment="1">
      <alignment horizontal="right" vertical="center"/>
    </xf>
    <xf numFmtId="169" fontId="11" fillId="3" borderId="8" xfId="0" applyNumberFormat="1" applyFont="1" applyFill="1" applyBorder="1" applyAlignment="1">
      <alignment vertical="center"/>
    </xf>
    <xf numFmtId="169" fontId="11" fillId="3" borderId="10" xfId="0" applyNumberFormat="1" applyFont="1" applyFill="1" applyBorder="1" applyAlignment="1">
      <alignment vertical="center"/>
    </xf>
    <xf numFmtId="169" fontId="11" fillId="3" borderId="10" xfId="0" applyNumberFormat="1" applyFont="1" applyFill="1" applyBorder="1" applyAlignment="1">
      <alignment horizontal="right" vertical="center"/>
    </xf>
    <xf numFmtId="169" fontId="18" fillId="3" borderId="2" xfId="5" applyNumberFormat="1" applyFont="1" applyFill="1"/>
    <xf numFmtId="169" fontId="18" fillId="3" borderId="2" xfId="5" applyNumberFormat="1" applyFont="1" applyFill="1" applyAlignment="1">
      <alignment horizontal="right"/>
    </xf>
    <xf numFmtId="169" fontId="18" fillId="3" borderId="10" xfId="5" applyNumberFormat="1" applyFont="1" applyFill="1" applyBorder="1" applyAlignment="1">
      <alignment horizontal="right"/>
    </xf>
    <xf numFmtId="3" fontId="11" fillId="2" borderId="3" xfId="4" quotePrefix="1" applyNumberFormat="1" applyFont="1" applyFill="1" applyBorder="1" applyAlignment="1">
      <alignment horizontal="right" vertical="center"/>
    </xf>
    <xf numFmtId="0" fontId="19" fillId="2" borderId="4" xfId="3" applyFont="1" applyFill="1" applyBorder="1" applyAlignment="1">
      <alignment horizontal="right" wrapText="1"/>
    </xf>
    <xf numFmtId="0" fontId="18" fillId="0" borderId="20" xfId="0" applyFont="1" applyFill="1" applyBorder="1"/>
    <xf numFmtId="0" fontId="18" fillId="2" borderId="20" xfId="0" applyFont="1" applyFill="1" applyBorder="1"/>
    <xf numFmtId="0" fontId="19" fillId="2" borderId="36" xfId="3" applyFont="1" applyFill="1" applyBorder="1" applyAlignment="1">
      <alignment horizontal="right" wrapText="1"/>
    </xf>
    <xf numFmtId="3" fontId="14" fillId="0" borderId="2" xfId="4" quotePrefix="1" applyNumberFormat="1" applyFont="1" applyFill="1" applyAlignment="1">
      <alignment horizontal="right" vertical="center"/>
    </xf>
    <xf numFmtId="4" fontId="0" fillId="3" borderId="0" xfId="0" applyNumberFormat="1" applyBorder="1"/>
    <xf numFmtId="4" fontId="0" fillId="2" borderId="0" xfId="0" applyNumberFormat="1" applyFill="1" applyBorder="1"/>
    <xf numFmtId="169" fontId="11" fillId="3" borderId="0" xfId="0" applyNumberFormat="1" applyFont="1" applyFill="1" applyBorder="1" applyAlignment="1">
      <alignment vertical="center"/>
    </xf>
    <xf numFmtId="3" fontId="11" fillId="2" borderId="3" xfId="296" applyNumberFormat="1" applyFont="1" applyFill="1" applyBorder="1"/>
    <xf numFmtId="41" fontId="11" fillId="2" borderId="2" xfId="51" quotePrefix="1" applyNumberFormat="1" applyFont="1" applyFill="1" applyAlignment="1">
      <alignment horizontal="right" vertical="center"/>
    </xf>
    <xf numFmtId="41" fontId="11" fillId="0" borderId="0" xfId="51" applyNumberFormat="1" applyFont="1" applyFill="1" applyBorder="1">
      <alignment vertical="center"/>
    </xf>
    <xf numFmtId="41" fontId="18" fillId="2" borderId="2" xfId="51" quotePrefix="1" applyNumberFormat="1" applyFont="1" applyFill="1" applyAlignment="1">
      <alignment horizontal="right" vertical="center"/>
    </xf>
    <xf numFmtId="41" fontId="18" fillId="0" borderId="0" xfId="51" applyNumberFormat="1" applyFont="1" applyFill="1" applyBorder="1">
      <alignment vertical="center"/>
    </xf>
    <xf numFmtId="41" fontId="18" fillId="2" borderId="0" xfId="51" applyNumberFormat="1" applyFont="1" applyFill="1" applyBorder="1">
      <alignment vertical="center"/>
    </xf>
    <xf numFmtId="3" fontId="11" fillId="3" borderId="10" xfId="4" quotePrefix="1" applyNumberFormat="1" applyFont="1" applyFill="1" applyBorder="1" applyAlignment="1">
      <alignment horizontal="right" vertical="center"/>
    </xf>
    <xf numFmtId="41" fontId="11" fillId="0" borderId="3" xfId="0" applyNumberFormat="1" applyFont="1" applyFill="1" applyBorder="1"/>
    <xf numFmtId="41" fontId="18" fillId="0" borderId="3" xfId="0" applyNumberFormat="1" applyFont="1" applyFill="1" applyBorder="1"/>
    <xf numFmtId="3" fontId="11" fillId="0" borderId="2" xfId="4" applyNumberFormat="1" applyFont="1">
      <alignment vertical="center"/>
    </xf>
    <xf numFmtId="3" fontId="14" fillId="0" borderId="2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1" fillId="0" borderId="2" xfId="51" applyNumberFormat="1" applyFont="1" applyFill="1" applyAlignment="1">
      <alignment horizontal="right" vertical="center"/>
    </xf>
    <xf numFmtId="3" fontId="11" fillId="0" borderId="0" xfId="51" applyNumberFormat="1" applyFont="1" applyFill="1" applyBorder="1" applyAlignment="1">
      <alignment horizontal="right" vertical="center"/>
    </xf>
    <xf numFmtId="3" fontId="11" fillId="0" borderId="8" xfId="4" applyNumberFormat="1" applyFont="1" applyFill="1" applyBorder="1" applyAlignment="1">
      <alignment horizontal="left" vertical="center"/>
    </xf>
    <xf numFmtId="3" fontId="11" fillId="0" borderId="8" xfId="4" applyNumberFormat="1" applyFont="1" applyFill="1" applyBorder="1" applyAlignment="1">
      <alignment horizontal="right" vertical="center"/>
    </xf>
    <xf numFmtId="0" fontId="19" fillId="2" borderId="8" xfId="3" applyFont="1" applyFill="1" applyBorder="1" applyAlignment="1">
      <alignment horizontal="left" wrapText="1"/>
    </xf>
    <xf numFmtId="0" fontId="19" fillId="2" borderId="8" xfId="3" applyFont="1" applyFill="1" applyBorder="1" applyAlignment="1">
      <alignment horizontal="right" wrapText="1"/>
    </xf>
    <xf numFmtId="3" fontId="14" fillId="3" borderId="0" xfId="4" applyNumberFormat="1" applyFill="1" applyBorder="1">
      <alignment vertical="center"/>
    </xf>
    <xf numFmtId="3" fontId="36" fillId="3" borderId="2" xfId="4" applyNumberFormat="1" applyFont="1" applyFill="1">
      <alignment vertical="center"/>
    </xf>
    <xf numFmtId="3" fontId="18" fillId="3" borderId="2" xfId="5" applyNumberFormat="1" applyFill="1"/>
    <xf numFmtId="3" fontId="18" fillId="3" borderId="10" xfId="5" applyNumberFormat="1" applyFill="1" applyBorder="1"/>
    <xf numFmtId="3" fontId="11" fillId="3" borderId="0" xfId="4" applyNumberFormat="1" applyFont="1" applyFill="1" applyBorder="1" applyAlignment="1">
      <alignment horizontal="right" vertical="center"/>
    </xf>
    <xf numFmtId="3" fontId="18" fillId="3" borderId="0" xfId="5" applyNumberFormat="1" applyFill="1" applyBorder="1"/>
    <xf numFmtId="3" fontId="11" fillId="3" borderId="24" xfId="4" applyNumberFormat="1" applyFont="1" applyFill="1" applyBorder="1" applyAlignment="1">
      <alignment horizontal="right" vertical="center"/>
    </xf>
    <xf numFmtId="3" fontId="14" fillId="3" borderId="10" xfId="4" applyNumberFormat="1" applyFill="1" applyBorder="1" applyAlignment="1">
      <alignment horizontal="right" vertical="center"/>
    </xf>
    <xf numFmtId="3" fontId="18" fillId="3" borderId="2" xfId="4" applyNumberFormat="1" applyFont="1" applyFill="1" applyAlignment="1">
      <alignment horizontal="right" vertical="center"/>
    </xf>
    <xf numFmtId="3" fontId="18" fillId="3" borderId="0" xfId="4" applyNumberFormat="1" applyFont="1" applyFill="1" applyBorder="1" applyAlignment="1">
      <alignment horizontal="right" vertical="center"/>
    </xf>
    <xf numFmtId="3" fontId="11" fillId="35" borderId="35" xfId="0" applyNumberFormat="1" applyFont="1" applyFill="1" applyBorder="1" applyAlignment="1">
      <alignment horizontal="right" vertical="center"/>
    </xf>
    <xf numFmtId="3" fontId="11" fillId="35" borderId="26" xfId="0" applyNumberFormat="1" applyFont="1" applyFill="1" applyBorder="1" applyAlignment="1">
      <alignment horizontal="right" vertical="center"/>
    </xf>
    <xf numFmtId="166" fontId="11" fillId="35" borderId="16" xfId="0" applyNumberFormat="1" applyFont="1" applyFill="1" applyBorder="1" applyAlignment="1">
      <alignment horizontal="right" vertical="center"/>
    </xf>
    <xf numFmtId="166" fontId="11" fillId="35" borderId="26" xfId="0" applyNumberFormat="1" applyFont="1" applyFill="1" applyBorder="1" applyAlignment="1">
      <alignment horizontal="right" vertical="center"/>
    </xf>
    <xf numFmtId="3" fontId="18" fillId="35" borderId="17" xfId="5" applyNumberFormat="1" applyFont="1" applyFill="1" applyBorder="1"/>
    <xf numFmtId="3" fontId="18" fillId="35" borderId="26" xfId="5" applyNumberFormat="1" applyFont="1" applyFill="1" applyBorder="1"/>
    <xf numFmtId="3" fontId="18" fillId="35" borderId="17" xfId="4" applyNumberFormat="1" applyFont="1" applyFill="1" applyBorder="1" applyAlignment="1">
      <alignment horizontal="right" vertical="center"/>
    </xf>
    <xf numFmtId="3" fontId="11" fillId="35" borderId="16" xfId="0" applyNumberFormat="1" applyFont="1" applyFill="1" applyBorder="1"/>
    <xf numFmtId="3" fontId="11" fillId="35" borderId="26" xfId="0" applyNumberFormat="1" applyFont="1" applyFill="1" applyBorder="1"/>
    <xf numFmtId="3" fontId="18" fillId="35" borderId="16" xfId="0" applyNumberFormat="1" applyFont="1" applyFill="1" applyBorder="1"/>
    <xf numFmtId="3" fontId="18" fillId="35" borderId="26" xfId="0" applyNumberFormat="1" applyFont="1" applyFill="1" applyBorder="1"/>
    <xf numFmtId="3" fontId="11" fillId="35" borderId="22" xfId="0" applyNumberFormat="1" applyFont="1" applyFill="1" applyBorder="1"/>
    <xf numFmtId="3" fontId="11" fillId="35" borderId="24" xfId="0" applyNumberFormat="1" applyFont="1" applyFill="1" applyBorder="1"/>
    <xf numFmtId="3" fontId="36" fillId="0" borderId="0" xfId="4" applyNumberFormat="1" applyFont="1" applyFill="1" applyBorder="1">
      <alignment vertical="center"/>
    </xf>
    <xf numFmtId="3" fontId="18" fillId="0" borderId="2" xfId="4" applyNumberFormat="1" applyFont="1" applyFill="1" applyAlignment="1">
      <alignment horizontal="right" vertical="center"/>
    </xf>
    <xf numFmtId="166" fontId="11" fillId="35" borderId="17" xfId="0" applyNumberFormat="1" applyFont="1" applyFill="1" applyBorder="1" applyAlignment="1">
      <alignment horizontal="right" vertical="center"/>
    </xf>
    <xf numFmtId="3" fontId="36" fillId="3" borderId="0" xfId="4" applyNumberFormat="1" applyFont="1" applyFill="1" applyBorder="1">
      <alignment vertical="center"/>
    </xf>
    <xf numFmtId="3" fontId="14" fillId="3" borderId="2" xfId="4" applyNumberFormat="1" applyFill="1" applyAlignment="1">
      <alignment horizontal="right" vertical="center"/>
    </xf>
    <xf numFmtId="3" fontId="14" fillId="3" borderId="8" xfId="0" applyNumberFormat="1" applyFont="1" applyFill="1" applyBorder="1" applyAlignment="1">
      <alignment vertical="center"/>
    </xf>
    <xf numFmtId="3" fontId="14" fillId="3" borderId="2" xfId="0" applyNumberFormat="1" applyFont="1" applyFill="1" applyBorder="1" applyAlignment="1">
      <alignment horizontal="right" vertical="center"/>
    </xf>
    <xf numFmtId="3" fontId="14" fillId="3" borderId="10" xfId="0" applyNumberFormat="1" applyFont="1" applyFill="1" applyBorder="1" applyAlignment="1">
      <alignment horizontal="right" vertical="center"/>
    </xf>
    <xf numFmtId="3" fontId="18" fillId="3" borderId="2" xfId="0" applyNumberFormat="1" applyFont="1" applyFill="1" applyBorder="1" applyAlignment="1">
      <alignment horizontal="right" vertical="center"/>
    </xf>
    <xf numFmtId="3" fontId="11" fillId="3" borderId="2" xfId="4" quotePrefix="1" applyNumberFormat="1" applyFont="1" applyFill="1" applyAlignment="1">
      <alignment horizontal="right" vertical="center"/>
    </xf>
    <xf numFmtId="3" fontId="18" fillId="3" borderId="10" xfId="4" quotePrefix="1" applyNumberFormat="1" applyFont="1" applyFill="1" applyBorder="1" applyAlignment="1">
      <alignment horizontal="right" vertical="center"/>
    </xf>
    <xf numFmtId="3" fontId="11" fillId="0" borderId="2" xfId="4" applyNumberFormat="1" applyFont="1" applyFill="1" applyAlignment="1">
      <alignment horizontal="right" vertical="center"/>
    </xf>
    <xf numFmtId="169" fontId="11" fillId="0" borderId="10" xfId="0" applyNumberFormat="1" applyFont="1" applyFill="1" applyBorder="1" applyAlignment="1">
      <alignment vertical="center"/>
    </xf>
    <xf numFmtId="169" fontId="11" fillId="0" borderId="2" xfId="0" applyNumberFormat="1" applyFont="1" applyFill="1" applyBorder="1" applyAlignment="1">
      <alignment horizontal="right" vertical="center"/>
    </xf>
    <xf numFmtId="169" fontId="11" fillId="0" borderId="2" xfId="0" quotePrefix="1" applyNumberFormat="1" applyFont="1" applyFill="1" applyBorder="1" applyAlignment="1">
      <alignment vertical="center"/>
    </xf>
    <xf numFmtId="3" fontId="14" fillId="0" borderId="0" xfId="4" applyNumberFormat="1" applyFill="1" applyBorder="1">
      <alignment vertical="center"/>
    </xf>
    <xf numFmtId="41" fontId="18" fillId="0" borderId="2" xfId="51" applyNumberFormat="1" applyFont="1" applyFill="1" applyAlignment="1">
      <alignment horizontal="right" vertical="center"/>
    </xf>
    <xf numFmtId="169" fontId="11" fillId="0" borderId="2" xfId="0" applyNumberFormat="1" applyFont="1" applyFill="1" applyBorder="1" applyAlignment="1">
      <alignment vertical="center"/>
    </xf>
    <xf numFmtId="41" fontId="11" fillId="0" borderId="2" xfId="51" applyNumberFormat="1" applyFont="1" applyFill="1" applyAlignment="1">
      <alignment horizontal="right" vertical="center"/>
    </xf>
    <xf numFmtId="3" fontId="11" fillId="3" borderId="2" xfId="51" applyNumberFormat="1" applyFont="1" applyFill="1" applyAlignment="1">
      <alignment horizontal="right" vertical="center"/>
    </xf>
    <xf numFmtId="3" fontId="11" fillId="0" borderId="0" xfId="51" applyNumberFormat="1" applyFill="1" applyBorder="1">
      <alignment vertical="center"/>
    </xf>
    <xf numFmtId="3" fontId="11" fillId="0" borderId="2" xfId="51" applyNumberFormat="1" applyFill="1">
      <alignment vertical="center"/>
    </xf>
    <xf numFmtId="169" fontId="0" fillId="3" borderId="0" xfId="0" applyNumberFormat="1" applyFill="1" applyBorder="1"/>
    <xf numFmtId="3" fontId="18" fillId="0" borderId="0" xfId="4" applyNumberFormat="1" applyFont="1" applyFill="1" applyBorder="1">
      <alignment vertical="center"/>
    </xf>
    <xf numFmtId="3" fontId="18" fillId="0" borderId="4" xfId="0" applyNumberFormat="1" applyFont="1" applyFill="1" applyBorder="1"/>
    <xf numFmtId="3" fontId="18" fillId="0" borderId="11" xfId="4" applyNumberFormat="1" applyFont="1" applyFill="1" applyBorder="1" applyAlignment="1">
      <alignment horizontal="right" vertical="center"/>
    </xf>
    <xf numFmtId="3" fontId="14" fillId="0" borderId="3" xfId="0" applyNumberFormat="1" applyFont="1" applyFill="1" applyBorder="1"/>
    <xf numFmtId="3" fontId="18" fillId="0" borderId="0" xfId="51" applyNumberFormat="1" applyFont="1" applyFill="1" applyBorder="1">
      <alignment vertical="center"/>
    </xf>
    <xf numFmtId="3" fontId="18" fillId="0" borderId="3" xfId="0" applyNumberFormat="1" applyFont="1" applyFill="1" applyBorder="1"/>
    <xf numFmtId="3" fontId="18" fillId="0" borderId="0" xfId="4" applyNumberFormat="1" applyFont="1" applyFill="1" applyBorder="1" applyAlignment="1">
      <alignment horizontal="right" vertical="center"/>
    </xf>
    <xf numFmtId="0" fontId="59" fillId="0" borderId="0" xfId="0" applyFont="1" applyFill="1"/>
    <xf numFmtId="3" fontId="11" fillId="0" borderId="3" xfId="4" applyNumberFormat="1" applyFont="1" applyFill="1" applyBorder="1" applyAlignment="1">
      <alignment horizontal="right" vertical="center"/>
    </xf>
    <xf numFmtId="3" fontId="11" fillId="0" borderId="0" xfId="5" applyNumberFormat="1" applyFont="1" applyFill="1" applyBorder="1" applyAlignment="1">
      <alignment horizontal="right"/>
    </xf>
    <xf numFmtId="3" fontId="11" fillId="0" borderId="0" xfId="4" applyNumberFormat="1" applyFont="1" applyFill="1" applyBorder="1" applyAlignment="1">
      <alignment horizontal="left" vertical="center"/>
    </xf>
    <xf numFmtId="3" fontId="17" fillId="3" borderId="0" xfId="0" applyNumberFormat="1" applyFont="1" applyBorder="1"/>
    <xf numFmtId="3" fontId="0" fillId="0" borderId="0" xfId="0" applyNumberFormat="1" applyFont="1" applyFill="1" applyBorder="1" applyAlignment="1"/>
    <xf numFmtId="166" fontId="20" fillId="2" borderId="0" xfId="0" applyNumberFormat="1" applyFont="1" applyFill="1" applyBorder="1"/>
    <xf numFmtId="166" fontId="36" fillId="2" borderId="0" xfId="4" applyNumberFormat="1" applyFont="1" applyFill="1" applyBorder="1">
      <alignment vertical="center"/>
    </xf>
    <xf numFmtId="0" fontId="18" fillId="2" borderId="0" xfId="51" applyFont="1" applyFill="1" applyBorder="1">
      <alignment vertical="center"/>
    </xf>
    <xf numFmtId="0" fontId="0" fillId="3" borderId="0" xfId="0" applyFill="1"/>
    <xf numFmtId="41" fontId="18" fillId="0" borderId="0" xfId="0" applyNumberFormat="1" applyFont="1" applyFill="1" applyBorder="1"/>
    <xf numFmtId="3" fontId="18" fillId="3" borderId="0" xfId="0" applyNumberFormat="1" applyFont="1" applyFill="1" applyBorder="1" applyAlignment="1">
      <alignment horizontal="right" vertical="center"/>
    </xf>
    <xf numFmtId="3" fontId="18" fillId="4" borderId="0" xfId="51" applyNumberFormat="1" applyFont="1" applyFill="1" applyBorder="1">
      <alignment vertical="center"/>
    </xf>
    <xf numFmtId="3" fontId="18" fillId="35" borderId="0" xfId="5" applyNumberFormat="1" applyFont="1" applyFill="1" applyBorder="1"/>
    <xf numFmtId="1" fontId="18" fillId="2" borderId="0" xfId="5" applyFont="1" applyFill="1" applyBorder="1"/>
    <xf numFmtId="3" fontId="18" fillId="4" borderId="0" xfId="0" applyNumberFormat="1" applyFont="1" applyFill="1" applyBorder="1" applyAlignment="1">
      <alignment horizontal="right" vertical="center"/>
    </xf>
    <xf numFmtId="3" fontId="18" fillId="35" borderId="0" xfId="51" applyNumberFormat="1" applyFont="1" applyFill="1" applyBorder="1">
      <alignment vertical="center"/>
    </xf>
    <xf numFmtId="0" fontId="19" fillId="2" borderId="36" xfId="3" applyFill="1" applyBorder="1" applyAlignment="1">
      <alignment horizontal="center" vertical="center" wrapText="1"/>
    </xf>
    <xf numFmtId="0" fontId="19" fillId="2" borderId="37" xfId="3" applyFill="1" applyBorder="1" applyAlignment="1">
      <alignment horizontal="center" vertical="center" wrapText="1"/>
    </xf>
    <xf numFmtId="0" fontId="19" fillId="2" borderId="38" xfId="3" applyFill="1" applyBorder="1" applyAlignment="1">
      <alignment horizontal="center" vertical="center" wrapText="1"/>
    </xf>
    <xf numFmtId="0" fontId="19" fillId="2" borderId="39" xfId="3" applyFill="1" applyBorder="1" applyAlignment="1">
      <alignment horizontal="center" vertical="center" wrapText="1"/>
    </xf>
    <xf numFmtId="0" fontId="19" fillId="2" borderId="40" xfId="3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/>
    </xf>
    <xf numFmtId="0" fontId="19" fillId="2" borderId="41" xfId="0" applyFont="1" applyFill="1" applyBorder="1" applyAlignment="1">
      <alignment horizontal="center" vertical="center"/>
    </xf>
    <xf numFmtId="0" fontId="19" fillId="3" borderId="4" xfId="3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/>
    </xf>
    <xf numFmtId="0" fontId="19" fillId="3" borderId="11" xfId="0" applyFont="1" applyFill="1" applyBorder="1" applyAlignment="1">
      <alignment horizontal="center"/>
    </xf>
    <xf numFmtId="0" fontId="17" fillId="3" borderId="0" xfId="7" applyFill="1"/>
    <xf numFmtId="0" fontId="19" fillId="0" borderId="4" xfId="3" applyFont="1" applyBorder="1" applyAlignment="1">
      <alignment horizontal="right" vertical="top" wrapText="1"/>
    </xf>
    <xf numFmtId="0" fontId="19" fillId="0" borderId="3" xfId="3" applyFont="1" applyBorder="1" applyAlignment="1">
      <alignment horizontal="right" vertical="top" wrapText="1"/>
    </xf>
    <xf numFmtId="0" fontId="19" fillId="0" borderId="13" xfId="3" applyFont="1" applyBorder="1" applyAlignment="1">
      <alignment horizontal="center" vertical="top" wrapText="1"/>
    </xf>
    <xf numFmtId="0" fontId="19" fillId="0" borderId="14" xfId="3" applyFont="1" applyBorder="1" applyAlignment="1">
      <alignment horizontal="center" vertical="top" wrapText="1"/>
    </xf>
    <xf numFmtId="0" fontId="19" fillId="2" borderId="37" xfId="3" applyFont="1" applyFill="1" applyBorder="1" applyAlignment="1">
      <alignment horizontal="center" vertical="center"/>
    </xf>
    <xf numFmtId="0" fontId="19" fillId="2" borderId="41" xfId="3" applyFont="1" applyFill="1" applyBorder="1" applyAlignment="1">
      <alignment horizontal="center" vertical="center"/>
    </xf>
    <xf numFmtId="0" fontId="19" fillId="2" borderId="42" xfId="0" applyFont="1" applyFill="1" applyBorder="1" applyAlignment="1">
      <alignment horizontal="center" vertical="center"/>
    </xf>
    <xf numFmtId="0" fontId="19" fillId="3" borderId="10" xfId="3" applyFont="1" applyFill="1" applyBorder="1" applyAlignment="1">
      <alignment horizontal="center" vertical="center"/>
    </xf>
    <xf numFmtId="0" fontId="19" fillId="3" borderId="2" xfId="3" applyFont="1" applyFill="1" applyBorder="1" applyAlignment="1">
      <alignment horizontal="center" vertical="center"/>
    </xf>
    <xf numFmtId="0" fontId="19" fillId="2" borderId="8" xfId="3" applyFont="1" applyFill="1" applyBorder="1" applyAlignment="1">
      <alignment horizontal="right" vertical="center" wrapText="1"/>
    </xf>
    <xf numFmtId="0" fontId="19" fillId="2" borderId="10" xfId="3" applyFont="1" applyFill="1" applyBorder="1" applyAlignment="1">
      <alignment horizontal="right" vertical="center" wrapText="1"/>
    </xf>
    <xf numFmtId="0" fontId="19" fillId="2" borderId="9" xfId="3" applyFont="1" applyFill="1" applyBorder="1" applyAlignment="1">
      <alignment horizontal="right" vertical="center" wrapText="1"/>
    </xf>
    <xf numFmtId="0" fontId="19" fillId="2" borderId="8" xfId="3" applyFill="1" applyBorder="1" applyAlignment="1">
      <alignment horizontal="center" vertical="center" wrapText="1"/>
    </xf>
    <xf numFmtId="0" fontId="19" fillId="2" borderId="11" xfId="3" applyFill="1" applyBorder="1" applyAlignment="1">
      <alignment horizontal="center" vertical="center" wrapText="1"/>
    </xf>
    <xf numFmtId="0" fontId="13" fillId="2" borderId="0" xfId="2" applyFont="1" applyFill="1" applyAlignment="1">
      <alignment horizontal="left" wrapText="1"/>
    </xf>
    <xf numFmtId="0" fontId="0" fillId="2" borderId="0" xfId="0" applyFill="1" applyAlignment="1">
      <alignment wrapText="1"/>
    </xf>
    <xf numFmtId="0" fontId="19" fillId="2" borderId="8" xfId="3" applyFill="1" applyBorder="1" applyAlignment="1">
      <alignment horizontal="center" vertical="center"/>
    </xf>
    <xf numFmtId="0" fontId="19" fillId="2" borderId="6" xfId="3" applyFill="1" applyBorder="1" applyAlignment="1">
      <alignment horizontal="center" vertical="center"/>
    </xf>
    <xf numFmtId="0" fontId="16" fillId="2" borderId="0" xfId="7" applyFont="1" applyFill="1" applyAlignment="1">
      <alignment wrapText="1"/>
    </xf>
    <xf numFmtId="0" fontId="17" fillId="2" borderId="0" xfId="7" applyFill="1" applyAlignment="1">
      <alignment wrapText="1"/>
    </xf>
    <xf numFmtId="0" fontId="17" fillId="2" borderId="0" xfId="0" applyFont="1" applyFill="1" applyBorder="1" applyAlignment="1">
      <alignment horizontal="center"/>
    </xf>
    <xf numFmtId="0" fontId="19" fillId="2" borderId="21" xfId="0" applyFont="1" applyFill="1" applyBorder="1" applyAlignment="1">
      <alignment horizontal="center"/>
    </xf>
    <xf numFmtId="0" fontId="19" fillId="3" borderId="22" xfId="0" applyFont="1" applyFill="1" applyBorder="1" applyAlignment="1">
      <alignment horizontal="right" vertical="top" wrapText="1"/>
    </xf>
    <xf numFmtId="0" fontId="19" fillId="3" borderId="23" xfId="0" applyFont="1" applyFill="1" applyBorder="1" applyAlignment="1">
      <alignment horizontal="right" vertical="top" wrapText="1"/>
    </xf>
    <xf numFmtId="0" fontId="19" fillId="3" borderId="24" xfId="0" applyFont="1" applyFill="1" applyBorder="1" applyAlignment="1">
      <alignment horizontal="right" vertical="top" wrapText="1"/>
    </xf>
    <xf numFmtId="0" fontId="19" fillId="3" borderId="25" xfId="0" applyFont="1" applyFill="1" applyBorder="1" applyAlignment="1">
      <alignment horizontal="right" vertical="top" wrapText="1"/>
    </xf>
    <xf numFmtId="0" fontId="0" fillId="3" borderId="0" xfId="0" applyFill="1"/>
  </cellXfs>
  <cellStyles count="540">
    <cellStyle name="1. Tabell nr" xfId="1" xr:uid="{00000000-0005-0000-0000-000000000000}"/>
    <cellStyle name="2. Tabell-tittel" xfId="2" xr:uid="{00000000-0005-0000-0000-000001000000}"/>
    <cellStyle name="20 % – uthevingsfarge 1" xfId="28" builtinId="30" customBuiltin="1"/>
    <cellStyle name="20 % – uthevingsfarge 1 10" xfId="477" xr:uid="{00000000-0005-0000-0000-000001020000}"/>
    <cellStyle name="20 % – uthevingsfarge 1 11" xfId="522" xr:uid="{00000000-0005-0000-0000-00000D020000}"/>
    <cellStyle name="20 % - uthevingsfarge 1 2" xfId="231" xr:uid="{00000000-0005-0000-0000-000003000000}"/>
    <cellStyle name="20 % – uthevingsfarge 1 2" xfId="59" xr:uid="{00000000-0005-0000-0000-000004000000}"/>
    <cellStyle name="20 % - uthevingsfarge 1 2 2" xfId="259" xr:uid="{00000000-0005-0000-0000-000005000000}"/>
    <cellStyle name="20 % – uthevingsfarge 1 2 2" xfId="171" xr:uid="{00000000-0005-0000-0000-000006000000}"/>
    <cellStyle name="20 % – uthevingsfarge 1 2 3" xfId="317" xr:uid="{00000000-0005-0000-0000-000007000000}"/>
    <cellStyle name="20 % – uthevingsfarge 1 2 4" xfId="310" xr:uid="{00000000-0005-0000-0000-000008000000}"/>
    <cellStyle name="20 % – uthevingsfarge 1 2 5" xfId="311" xr:uid="{00000000-0005-0000-0000-000009000000}"/>
    <cellStyle name="20 % - uthevingsfarge 1 3" xfId="272" xr:uid="{00000000-0005-0000-0000-00000A000000}"/>
    <cellStyle name="20 % – uthevingsfarge 1 3" xfId="79" xr:uid="{00000000-0005-0000-0000-00000B000000}"/>
    <cellStyle name="20 % – uthevingsfarge 1 3 2" xfId="191" xr:uid="{00000000-0005-0000-0000-00000C000000}"/>
    <cellStyle name="20 % - uthevingsfarge 1 4" xfId="245" xr:uid="{00000000-0005-0000-0000-00000D000000}"/>
    <cellStyle name="20 % – uthevingsfarge 1 4" xfId="108" xr:uid="{00000000-0005-0000-0000-00000E000000}"/>
    <cellStyle name="20 % – uthevingsfarge 1 5" xfId="101" xr:uid="{00000000-0005-0000-0000-00000F000000}"/>
    <cellStyle name="20 % – uthevingsfarge 1 6" xfId="102" xr:uid="{00000000-0005-0000-0000-000010000000}"/>
    <cellStyle name="20 % – uthevingsfarge 1 7" xfId="98" xr:uid="{00000000-0005-0000-0000-000011000000}"/>
    <cellStyle name="20 % – uthevingsfarge 1 8" xfId="483" xr:uid="{00000000-0005-0000-0000-0000E1010000}"/>
    <cellStyle name="20 % – uthevingsfarge 1 9" xfId="481" xr:uid="{00000000-0005-0000-0000-0000F5010000}"/>
    <cellStyle name="20 % – uthevingsfarge 2" xfId="32" builtinId="34" customBuiltin="1"/>
    <cellStyle name="20 % – uthevingsfarge 2 10" xfId="478" xr:uid="{00000000-0005-0000-0000-000002020000}"/>
    <cellStyle name="20 % – uthevingsfarge 2 11" xfId="525" xr:uid="{00000000-0005-0000-0000-00000E020000}"/>
    <cellStyle name="20 % - uthevingsfarge 2 2" xfId="233" xr:uid="{00000000-0005-0000-0000-000013000000}"/>
    <cellStyle name="20 % – uthevingsfarge 2 2" xfId="62" xr:uid="{00000000-0005-0000-0000-000014000000}"/>
    <cellStyle name="20 % - uthevingsfarge 2 2 2" xfId="261" xr:uid="{00000000-0005-0000-0000-000015000000}"/>
    <cellStyle name="20 % – uthevingsfarge 2 2 2" xfId="174" xr:uid="{00000000-0005-0000-0000-000016000000}"/>
    <cellStyle name="20 % – uthevingsfarge 2 2 3" xfId="320" xr:uid="{00000000-0005-0000-0000-000017000000}"/>
    <cellStyle name="20 % – uthevingsfarge 2 2 4" xfId="165" xr:uid="{00000000-0005-0000-0000-000018000000}"/>
    <cellStyle name="20 % – uthevingsfarge 2 2 5" xfId="333" xr:uid="{00000000-0005-0000-0000-000019000000}"/>
    <cellStyle name="20 % - uthevingsfarge 2 3" xfId="274" xr:uid="{00000000-0005-0000-0000-00001A000000}"/>
    <cellStyle name="20 % – uthevingsfarge 2 3" xfId="82" xr:uid="{00000000-0005-0000-0000-00001B000000}"/>
    <cellStyle name="20 % – uthevingsfarge 2 3 2" xfId="194" xr:uid="{00000000-0005-0000-0000-00001C000000}"/>
    <cellStyle name="20 % - uthevingsfarge 2 4" xfId="247" xr:uid="{00000000-0005-0000-0000-00001D000000}"/>
    <cellStyle name="20 % – uthevingsfarge 2 4" xfId="111" xr:uid="{00000000-0005-0000-0000-00001E000000}"/>
    <cellStyle name="20 % – uthevingsfarge 2 5" xfId="130" xr:uid="{00000000-0005-0000-0000-00001F000000}"/>
    <cellStyle name="20 % – uthevingsfarge 2 6" xfId="307" xr:uid="{00000000-0005-0000-0000-000020000000}"/>
    <cellStyle name="20 % – uthevingsfarge 2 7" xfId="99" xr:uid="{00000000-0005-0000-0000-000021000000}"/>
    <cellStyle name="20 % – uthevingsfarge 2 8" xfId="486" xr:uid="{00000000-0005-0000-0000-0000E2010000}"/>
    <cellStyle name="20 % – uthevingsfarge 2 9" xfId="501" xr:uid="{00000000-0005-0000-0000-0000F6010000}"/>
    <cellStyle name="20 % – uthevingsfarge 3" xfId="36" builtinId="38" customBuiltin="1"/>
    <cellStyle name="20 % – uthevingsfarge 3 10" xfId="506" xr:uid="{00000000-0005-0000-0000-000003020000}"/>
    <cellStyle name="20 % – uthevingsfarge 3 11" xfId="528" xr:uid="{00000000-0005-0000-0000-00000F020000}"/>
    <cellStyle name="20 % - uthevingsfarge 3 2" xfId="235" xr:uid="{00000000-0005-0000-0000-000023000000}"/>
    <cellStyle name="20 % – uthevingsfarge 3 2" xfId="65" xr:uid="{00000000-0005-0000-0000-000024000000}"/>
    <cellStyle name="20 % - uthevingsfarge 3 2 2" xfId="263" xr:uid="{00000000-0005-0000-0000-000025000000}"/>
    <cellStyle name="20 % – uthevingsfarge 3 2 2" xfId="177" xr:uid="{00000000-0005-0000-0000-000026000000}"/>
    <cellStyle name="20 % – uthevingsfarge 3 2 3" xfId="323" xr:uid="{00000000-0005-0000-0000-000027000000}"/>
    <cellStyle name="20 % – uthevingsfarge 3 2 4" xfId="319" xr:uid="{00000000-0005-0000-0000-000028000000}"/>
    <cellStyle name="20 % – uthevingsfarge 3 2 5" xfId="335" xr:uid="{00000000-0005-0000-0000-000029000000}"/>
    <cellStyle name="20 % - uthevingsfarge 3 3" xfId="276" xr:uid="{00000000-0005-0000-0000-00002A000000}"/>
    <cellStyle name="20 % – uthevingsfarge 3 3" xfId="85" xr:uid="{00000000-0005-0000-0000-00002B000000}"/>
    <cellStyle name="20 % – uthevingsfarge 3 3 2" xfId="197" xr:uid="{00000000-0005-0000-0000-00002C000000}"/>
    <cellStyle name="20 % - uthevingsfarge 3 4" xfId="249" xr:uid="{00000000-0005-0000-0000-00002D000000}"/>
    <cellStyle name="20 % – uthevingsfarge 3 4" xfId="114" xr:uid="{00000000-0005-0000-0000-00002E000000}"/>
    <cellStyle name="20 % – uthevingsfarge 3 5" xfId="129" xr:uid="{00000000-0005-0000-0000-00002F000000}"/>
    <cellStyle name="20 % – uthevingsfarge 3 6" xfId="305" xr:uid="{00000000-0005-0000-0000-000030000000}"/>
    <cellStyle name="20 % – uthevingsfarge 3 7" xfId="338" xr:uid="{00000000-0005-0000-0000-000031000000}"/>
    <cellStyle name="20 % – uthevingsfarge 3 8" xfId="489" xr:uid="{00000000-0005-0000-0000-0000E3010000}"/>
    <cellStyle name="20 % – uthevingsfarge 3 9" xfId="504" xr:uid="{00000000-0005-0000-0000-0000F7010000}"/>
    <cellStyle name="20 % – uthevingsfarge 4" xfId="40" builtinId="42" customBuiltin="1"/>
    <cellStyle name="20 % – uthevingsfarge 4 10" xfId="514" xr:uid="{00000000-0005-0000-0000-000004020000}"/>
    <cellStyle name="20 % – uthevingsfarge 4 11" xfId="531" xr:uid="{00000000-0005-0000-0000-000010020000}"/>
    <cellStyle name="20 % - uthevingsfarge 4 2" xfId="237" xr:uid="{00000000-0005-0000-0000-000033000000}"/>
    <cellStyle name="20 % – uthevingsfarge 4 2" xfId="68" xr:uid="{00000000-0005-0000-0000-000034000000}"/>
    <cellStyle name="20 % - uthevingsfarge 4 2 2" xfId="265" xr:uid="{00000000-0005-0000-0000-000035000000}"/>
    <cellStyle name="20 % – uthevingsfarge 4 2 2" xfId="180" xr:uid="{00000000-0005-0000-0000-000036000000}"/>
    <cellStyle name="20 % – uthevingsfarge 4 2 3" xfId="326" xr:uid="{00000000-0005-0000-0000-000037000000}"/>
    <cellStyle name="20 % – uthevingsfarge 4 2 4" xfId="348" xr:uid="{00000000-0005-0000-0000-000038000000}"/>
    <cellStyle name="20 % – uthevingsfarge 4 2 5" xfId="337" xr:uid="{00000000-0005-0000-0000-000039000000}"/>
    <cellStyle name="20 % - uthevingsfarge 4 3" xfId="278" xr:uid="{00000000-0005-0000-0000-00003A000000}"/>
    <cellStyle name="20 % – uthevingsfarge 4 3" xfId="88" xr:uid="{00000000-0005-0000-0000-00003B000000}"/>
    <cellStyle name="20 % – uthevingsfarge 4 3 2" xfId="200" xr:uid="{00000000-0005-0000-0000-00003C000000}"/>
    <cellStyle name="20 % - uthevingsfarge 4 4" xfId="251" xr:uid="{00000000-0005-0000-0000-00003D000000}"/>
    <cellStyle name="20 % – uthevingsfarge 4 4" xfId="118" xr:uid="{00000000-0005-0000-0000-00003E000000}"/>
    <cellStyle name="20 % – uthevingsfarge 4 5" xfId="299" xr:uid="{00000000-0005-0000-0000-00003F000000}"/>
    <cellStyle name="20 % – uthevingsfarge 4 6" xfId="315" xr:uid="{00000000-0005-0000-0000-000040000000}"/>
    <cellStyle name="20 % – uthevingsfarge 4 7" xfId="341" xr:uid="{00000000-0005-0000-0000-000041000000}"/>
    <cellStyle name="20 % – uthevingsfarge 4 8" xfId="492" xr:uid="{00000000-0005-0000-0000-0000E4010000}"/>
    <cellStyle name="20 % – uthevingsfarge 4 9" xfId="507" xr:uid="{00000000-0005-0000-0000-0000F8010000}"/>
    <cellStyle name="20 % – uthevingsfarge 5" xfId="44" builtinId="46" customBuiltin="1"/>
    <cellStyle name="20 % – uthevingsfarge 5 10" xfId="516" xr:uid="{00000000-0005-0000-0000-000005020000}"/>
    <cellStyle name="20 % – uthevingsfarge 5 11" xfId="534" xr:uid="{00000000-0005-0000-0000-000011020000}"/>
    <cellStyle name="20 % - uthevingsfarge 5 2" xfId="239" xr:uid="{00000000-0005-0000-0000-000043000000}"/>
    <cellStyle name="20 % – uthevingsfarge 5 2" xfId="71" xr:uid="{00000000-0005-0000-0000-000044000000}"/>
    <cellStyle name="20 % - uthevingsfarge 5 2 2" xfId="267" xr:uid="{00000000-0005-0000-0000-000045000000}"/>
    <cellStyle name="20 % – uthevingsfarge 5 2 2" xfId="183" xr:uid="{00000000-0005-0000-0000-000046000000}"/>
    <cellStyle name="20 % – uthevingsfarge 5 2 3" xfId="329" xr:uid="{00000000-0005-0000-0000-000047000000}"/>
    <cellStyle name="20 % – uthevingsfarge 5 2 4" xfId="346" xr:uid="{00000000-0005-0000-0000-000048000000}"/>
    <cellStyle name="20 % – uthevingsfarge 5 2 5" xfId="340" xr:uid="{00000000-0005-0000-0000-000049000000}"/>
    <cellStyle name="20 % - uthevingsfarge 5 3" xfId="280" xr:uid="{00000000-0005-0000-0000-00004A000000}"/>
    <cellStyle name="20 % – uthevingsfarge 5 3" xfId="91" xr:uid="{00000000-0005-0000-0000-00004B000000}"/>
    <cellStyle name="20 % – uthevingsfarge 5 3 2" xfId="203" xr:uid="{00000000-0005-0000-0000-00004C000000}"/>
    <cellStyle name="20 % - uthevingsfarge 5 4" xfId="253" xr:uid="{00000000-0005-0000-0000-00004D000000}"/>
    <cellStyle name="20 % – uthevingsfarge 5 4" xfId="121" xr:uid="{00000000-0005-0000-0000-00004E000000}"/>
    <cellStyle name="20 % – uthevingsfarge 5 5" xfId="301" xr:uid="{00000000-0005-0000-0000-00004F000000}"/>
    <cellStyle name="20 % – uthevingsfarge 5 6" xfId="343" xr:uid="{00000000-0005-0000-0000-000050000000}"/>
    <cellStyle name="20 % – uthevingsfarge 5 7" xfId="328" xr:uid="{00000000-0005-0000-0000-000051000000}"/>
    <cellStyle name="20 % – uthevingsfarge 5 8" xfId="495" xr:uid="{00000000-0005-0000-0000-0000E5010000}"/>
    <cellStyle name="20 % – uthevingsfarge 5 9" xfId="509" xr:uid="{00000000-0005-0000-0000-0000F9010000}"/>
    <cellStyle name="20 % – uthevingsfarge 6" xfId="48" builtinId="50" customBuiltin="1"/>
    <cellStyle name="20 % – uthevingsfarge 6 10" xfId="518" xr:uid="{00000000-0005-0000-0000-000006020000}"/>
    <cellStyle name="20 % – uthevingsfarge 6 11" xfId="537" xr:uid="{00000000-0005-0000-0000-000012020000}"/>
    <cellStyle name="20 % - uthevingsfarge 6 2" xfId="241" xr:uid="{00000000-0005-0000-0000-000053000000}"/>
    <cellStyle name="20 % – uthevingsfarge 6 2" xfId="74" xr:uid="{00000000-0005-0000-0000-000054000000}"/>
    <cellStyle name="20 % - uthevingsfarge 6 2 2" xfId="269" xr:uid="{00000000-0005-0000-0000-000055000000}"/>
    <cellStyle name="20 % – uthevingsfarge 6 2 2" xfId="186" xr:uid="{00000000-0005-0000-0000-000056000000}"/>
    <cellStyle name="20 % – uthevingsfarge 6 2 3" xfId="331" xr:uid="{00000000-0005-0000-0000-000057000000}"/>
    <cellStyle name="20 % – uthevingsfarge 6 2 4" xfId="312" xr:uid="{00000000-0005-0000-0000-000058000000}"/>
    <cellStyle name="20 % – uthevingsfarge 6 2 5" xfId="351" xr:uid="{00000000-0005-0000-0000-000059000000}"/>
    <cellStyle name="20 % - uthevingsfarge 6 3" xfId="282" xr:uid="{00000000-0005-0000-0000-00005A000000}"/>
    <cellStyle name="20 % – uthevingsfarge 6 3" xfId="94" xr:uid="{00000000-0005-0000-0000-00005B000000}"/>
    <cellStyle name="20 % – uthevingsfarge 6 3 2" xfId="206" xr:uid="{00000000-0005-0000-0000-00005C000000}"/>
    <cellStyle name="20 % - uthevingsfarge 6 4" xfId="255" xr:uid="{00000000-0005-0000-0000-00005D000000}"/>
    <cellStyle name="20 % – uthevingsfarge 6 4" xfId="124" xr:uid="{00000000-0005-0000-0000-00005E000000}"/>
    <cellStyle name="20 % – uthevingsfarge 6 5" xfId="303" xr:uid="{00000000-0005-0000-0000-00005F000000}"/>
    <cellStyle name="20 % – uthevingsfarge 6 6" xfId="104" xr:uid="{00000000-0005-0000-0000-000060000000}"/>
    <cellStyle name="20 % – uthevingsfarge 6 7" xfId="342" xr:uid="{00000000-0005-0000-0000-000061000000}"/>
    <cellStyle name="20 % – uthevingsfarge 6 8" xfId="498" xr:uid="{00000000-0005-0000-0000-0000E6010000}"/>
    <cellStyle name="20 % – uthevingsfarge 6 9" xfId="511" xr:uid="{00000000-0005-0000-0000-0000FA010000}"/>
    <cellStyle name="20% - Accent1" xfId="137" xr:uid="{00000000-0005-0000-0000-000062000000}"/>
    <cellStyle name="20% - Accent1 2" xfId="388" xr:uid="{6BF347FB-1BE0-4547-9F92-9F3EB09037C7}"/>
    <cellStyle name="20% - Accent2" xfId="136" xr:uid="{00000000-0005-0000-0000-000063000000}"/>
    <cellStyle name="20% - Accent2 2" xfId="389" xr:uid="{0BB24405-0E97-4ADD-95E5-8DD9E2A4B6A2}"/>
    <cellStyle name="20% - Accent3" xfId="135" xr:uid="{00000000-0005-0000-0000-000064000000}"/>
    <cellStyle name="20% - Accent3 2" xfId="390" xr:uid="{E67CD161-3AAC-4312-BAB7-7FC74CD429DD}"/>
    <cellStyle name="20% - Accent4" xfId="144" xr:uid="{00000000-0005-0000-0000-000065000000}"/>
    <cellStyle name="20% - Accent4 2" xfId="391" xr:uid="{3CF2FEA9-AA92-4EF4-9F0D-CED3EB203613}"/>
    <cellStyle name="20% - Accent5" xfId="143" xr:uid="{00000000-0005-0000-0000-000066000000}"/>
    <cellStyle name="20% - Accent5 2" xfId="392" xr:uid="{72074E02-F539-474A-8A49-DD409DA6A0B3}"/>
    <cellStyle name="20% - Accent6" xfId="140" xr:uid="{00000000-0005-0000-0000-000067000000}"/>
    <cellStyle name="20% - Accent6 2" xfId="393" xr:uid="{68A2E801-EE07-452E-B1DB-45776BB126E9}"/>
    <cellStyle name="20% - uthevingsfarge 1" xfId="356" xr:uid="{00000000-0005-0000-0000-000000000000}"/>
    <cellStyle name="20% - uthevingsfarge 1 2" xfId="284" xr:uid="{00000000-0005-0000-0000-000068000000}"/>
    <cellStyle name="20% - uthevingsfarge 1 2 2" xfId="394" xr:uid="{A98FEEDB-1778-48D4-8F78-14B3DC6C3113}"/>
    <cellStyle name="20% - uthevingsfarge 1 3" xfId="395" xr:uid="{9FF08184-98E9-4840-9A54-4970947D54C3}"/>
    <cellStyle name="20% - uthevingsfarge 1 4" xfId="376" xr:uid="{D51E5F09-DD57-453B-A1FF-7BC0C09CAE0E}"/>
    <cellStyle name="20% - uthevingsfarge 1 5" xfId="463" xr:uid="{51C490E1-BE75-42B6-8108-4584A1A19131}"/>
    <cellStyle name="20% - uthevingsfarge 2" xfId="357" xr:uid="{00000000-0005-0000-0000-000001000000}"/>
    <cellStyle name="20% - uthevingsfarge 2 2" xfId="285" xr:uid="{00000000-0005-0000-0000-000069000000}"/>
    <cellStyle name="20% - uthevingsfarge 2 2 2" xfId="396" xr:uid="{321CE88A-9FA5-48C6-A422-499CF9BB727E}"/>
    <cellStyle name="20% - uthevingsfarge 2 3" xfId="397" xr:uid="{527D8204-AFE4-4076-B604-07CE8117B8FE}"/>
    <cellStyle name="20% - uthevingsfarge 2 4" xfId="377" xr:uid="{8312EB8A-3059-4CC7-BA07-8990B995895F}"/>
    <cellStyle name="20% - uthevingsfarge 2 5" xfId="464" xr:uid="{9C7C9117-2EA6-4E8C-A6A0-611F0411DC54}"/>
    <cellStyle name="20% - uthevingsfarge 3" xfId="358" xr:uid="{00000000-0005-0000-0000-000002000000}"/>
    <cellStyle name="20% - uthevingsfarge 3 2" xfId="286" xr:uid="{00000000-0005-0000-0000-00006A000000}"/>
    <cellStyle name="20% - uthevingsfarge 3 2 2" xfId="398" xr:uid="{DC23CB85-BB25-472C-A662-2759A10CD085}"/>
    <cellStyle name="20% - uthevingsfarge 3 3" xfId="399" xr:uid="{8A05FF07-7CAF-48C2-BECE-D8C9EEE13802}"/>
    <cellStyle name="20% - uthevingsfarge 3 4" xfId="378" xr:uid="{5B7EA649-1974-4B1C-8406-33B57A10D32A}"/>
    <cellStyle name="20% - uthevingsfarge 3 5" xfId="465" xr:uid="{C14A0C2A-8F0A-4FB6-9F50-0E3D79BEC96F}"/>
    <cellStyle name="20% - uthevingsfarge 4" xfId="359" xr:uid="{00000000-0005-0000-0000-000003000000}"/>
    <cellStyle name="20% - uthevingsfarge 4 2" xfId="287" xr:uid="{00000000-0005-0000-0000-00006B000000}"/>
    <cellStyle name="20% - uthevingsfarge 4 2 2" xfId="400" xr:uid="{4CA1F84E-D96E-4E48-970C-E118C3F456C1}"/>
    <cellStyle name="20% - uthevingsfarge 4 3" xfId="401" xr:uid="{637A07E5-5452-4A80-8E62-658C64CA16B0}"/>
    <cellStyle name="20% - uthevingsfarge 4 4" xfId="379" xr:uid="{FFAAFD14-4D5D-47A5-99E5-C0AB27AB8F6B}"/>
    <cellStyle name="20% - uthevingsfarge 4 5" xfId="466" xr:uid="{71BF3AFC-7F81-4FB5-B6EE-4A32FA92D594}"/>
    <cellStyle name="20% - uthevingsfarge 5" xfId="360" xr:uid="{00000000-0005-0000-0000-000004000000}"/>
    <cellStyle name="20% - uthevingsfarge 5 2" xfId="288" xr:uid="{00000000-0005-0000-0000-00006C000000}"/>
    <cellStyle name="20% - uthevingsfarge 5 2 2" xfId="402" xr:uid="{4EEDF844-AEEE-47E9-9FE5-DE50639CC4DD}"/>
    <cellStyle name="20% - uthevingsfarge 5 3" xfId="403" xr:uid="{B8DF4F83-EA39-4625-B64D-8195BF4A5841}"/>
    <cellStyle name="20% - uthevingsfarge 5 4" xfId="380" xr:uid="{B4B683B0-672D-41ED-B4E8-23EAB6752C77}"/>
    <cellStyle name="20% - uthevingsfarge 5 5" xfId="467" xr:uid="{E6A4B59A-26EF-4B8E-8E6B-50EA1E9102E8}"/>
    <cellStyle name="20% - uthevingsfarge 6" xfId="361" xr:uid="{00000000-0005-0000-0000-000005000000}"/>
    <cellStyle name="20% - uthevingsfarge 6 2" xfId="289" xr:uid="{00000000-0005-0000-0000-00006D000000}"/>
    <cellStyle name="20% - uthevingsfarge 6 2 2" xfId="404" xr:uid="{9FD26BA5-2B66-47C9-8A62-6F62CDF1A46D}"/>
    <cellStyle name="20% - uthevingsfarge 6 3" xfId="405" xr:uid="{596EA7C8-B7DC-429C-81F1-0716C064A42E}"/>
    <cellStyle name="20% - uthevingsfarge 6 4" xfId="381" xr:uid="{B1B46B22-C690-4FF6-B413-F934A7D2101A}"/>
    <cellStyle name="20% - uthevingsfarge 6 5" xfId="468" xr:uid="{67A12721-1187-40DB-BE68-15635AB4B4C5}"/>
    <cellStyle name="3. Tabell-hode" xfId="3" xr:uid="{00000000-0005-0000-0000-00006E000000}"/>
    <cellStyle name="4. Tabell-kropp" xfId="4" xr:uid="{00000000-0005-0000-0000-00006F000000}"/>
    <cellStyle name="4. Tabell-kropp 2" xfId="51" xr:uid="{00000000-0005-0000-0000-000070000000}"/>
    <cellStyle name="4. Tabell-kropp_A.2.1" xfId="52" xr:uid="{00000000-0005-0000-0000-000071000000}"/>
    <cellStyle name="40 % – uthevingsfarge 1" xfId="29" builtinId="31" customBuiltin="1"/>
    <cellStyle name="40 % – uthevingsfarge 1 10" xfId="482" xr:uid="{00000000-0005-0000-0000-000007020000}"/>
    <cellStyle name="40 % – uthevingsfarge 1 11" xfId="523" xr:uid="{00000000-0005-0000-0000-000013020000}"/>
    <cellStyle name="40 % - uthevingsfarge 1 2" xfId="232" xr:uid="{00000000-0005-0000-0000-000073000000}"/>
    <cellStyle name="40 % – uthevingsfarge 1 2" xfId="60" xr:uid="{00000000-0005-0000-0000-000074000000}"/>
    <cellStyle name="40 % - uthevingsfarge 1 2 2" xfId="260" xr:uid="{00000000-0005-0000-0000-000075000000}"/>
    <cellStyle name="40 % – uthevingsfarge 1 2 2" xfId="172" xr:uid="{00000000-0005-0000-0000-000076000000}"/>
    <cellStyle name="40 % – uthevingsfarge 1 2 3" xfId="318" xr:uid="{00000000-0005-0000-0000-000077000000}"/>
    <cellStyle name="40 % – uthevingsfarge 1 2 4" xfId="336" xr:uid="{00000000-0005-0000-0000-000078000000}"/>
    <cellStyle name="40 % – uthevingsfarge 1 2 5" xfId="344" xr:uid="{00000000-0005-0000-0000-000079000000}"/>
    <cellStyle name="40 % - uthevingsfarge 1 3" xfId="273" xr:uid="{00000000-0005-0000-0000-00007A000000}"/>
    <cellStyle name="40 % – uthevingsfarge 1 3" xfId="80" xr:uid="{00000000-0005-0000-0000-00007B000000}"/>
    <cellStyle name="40 % – uthevingsfarge 1 3 2" xfId="192" xr:uid="{00000000-0005-0000-0000-00007C000000}"/>
    <cellStyle name="40 % - uthevingsfarge 1 4" xfId="246" xr:uid="{00000000-0005-0000-0000-00007D000000}"/>
    <cellStyle name="40 % – uthevingsfarge 1 4" xfId="109" xr:uid="{00000000-0005-0000-0000-00007E000000}"/>
    <cellStyle name="40 % – uthevingsfarge 1 5" xfId="103" xr:uid="{00000000-0005-0000-0000-00007F000000}"/>
    <cellStyle name="40 % – uthevingsfarge 1 6" xfId="107" xr:uid="{00000000-0005-0000-0000-000080000000}"/>
    <cellStyle name="40 % – uthevingsfarge 1 7" xfId="306" xr:uid="{00000000-0005-0000-0000-000081000000}"/>
    <cellStyle name="40 % – uthevingsfarge 1 8" xfId="484" xr:uid="{00000000-0005-0000-0000-0000E7010000}"/>
    <cellStyle name="40 % – uthevingsfarge 1 9" xfId="479" xr:uid="{00000000-0005-0000-0000-0000FB010000}"/>
    <cellStyle name="40 % – uthevingsfarge 2" xfId="33" builtinId="35" customBuiltin="1"/>
    <cellStyle name="40 % – uthevingsfarge 2 10" xfId="513" xr:uid="{00000000-0005-0000-0000-000008020000}"/>
    <cellStyle name="40 % – uthevingsfarge 2 11" xfId="526" xr:uid="{00000000-0005-0000-0000-000014020000}"/>
    <cellStyle name="40 % - uthevingsfarge 2 2" xfId="234" xr:uid="{00000000-0005-0000-0000-000083000000}"/>
    <cellStyle name="40 % – uthevingsfarge 2 2" xfId="63" xr:uid="{00000000-0005-0000-0000-000084000000}"/>
    <cellStyle name="40 % - uthevingsfarge 2 2 2" xfId="262" xr:uid="{00000000-0005-0000-0000-000085000000}"/>
    <cellStyle name="40 % – uthevingsfarge 2 2 2" xfId="175" xr:uid="{00000000-0005-0000-0000-000086000000}"/>
    <cellStyle name="40 % – uthevingsfarge 2 2 3" xfId="321" xr:uid="{00000000-0005-0000-0000-000087000000}"/>
    <cellStyle name="40 % – uthevingsfarge 2 2 4" xfId="309" xr:uid="{00000000-0005-0000-0000-000088000000}"/>
    <cellStyle name="40 % – uthevingsfarge 2 2 5" xfId="313" xr:uid="{00000000-0005-0000-0000-000089000000}"/>
    <cellStyle name="40 % - uthevingsfarge 2 3" xfId="275" xr:uid="{00000000-0005-0000-0000-00008A000000}"/>
    <cellStyle name="40 % – uthevingsfarge 2 3" xfId="83" xr:uid="{00000000-0005-0000-0000-00008B000000}"/>
    <cellStyle name="40 % – uthevingsfarge 2 3 2" xfId="195" xr:uid="{00000000-0005-0000-0000-00008C000000}"/>
    <cellStyle name="40 % - uthevingsfarge 2 4" xfId="248" xr:uid="{00000000-0005-0000-0000-00008D000000}"/>
    <cellStyle name="40 % – uthevingsfarge 2 4" xfId="112" xr:uid="{00000000-0005-0000-0000-00008E000000}"/>
    <cellStyle name="40 % – uthevingsfarge 2 5" xfId="166" xr:uid="{00000000-0005-0000-0000-00008F000000}"/>
    <cellStyle name="40 % – uthevingsfarge 2 6" xfId="316" xr:uid="{00000000-0005-0000-0000-000090000000}"/>
    <cellStyle name="40 % – uthevingsfarge 2 7" xfId="106" xr:uid="{00000000-0005-0000-0000-000091000000}"/>
    <cellStyle name="40 % – uthevingsfarge 2 8" xfId="487" xr:uid="{00000000-0005-0000-0000-0000E8010000}"/>
    <cellStyle name="40 % – uthevingsfarge 2 9" xfId="502" xr:uid="{00000000-0005-0000-0000-0000FC010000}"/>
    <cellStyle name="40 % – uthevingsfarge 3" xfId="37" builtinId="39" customBuiltin="1"/>
    <cellStyle name="40 % – uthevingsfarge 3 10" xfId="503" xr:uid="{00000000-0005-0000-0000-000009020000}"/>
    <cellStyle name="40 % – uthevingsfarge 3 11" xfId="529" xr:uid="{00000000-0005-0000-0000-000015020000}"/>
    <cellStyle name="40 % - uthevingsfarge 3 2" xfId="236" xr:uid="{00000000-0005-0000-0000-000093000000}"/>
    <cellStyle name="40 % – uthevingsfarge 3 2" xfId="66" xr:uid="{00000000-0005-0000-0000-000094000000}"/>
    <cellStyle name="40 % - uthevingsfarge 3 2 2" xfId="264" xr:uid="{00000000-0005-0000-0000-000095000000}"/>
    <cellStyle name="40 % – uthevingsfarge 3 2 2" xfId="178" xr:uid="{00000000-0005-0000-0000-000096000000}"/>
    <cellStyle name="40 % – uthevingsfarge 3 2 3" xfId="324" xr:uid="{00000000-0005-0000-0000-000097000000}"/>
    <cellStyle name="40 % – uthevingsfarge 3 2 4" xfId="131" xr:uid="{00000000-0005-0000-0000-000098000000}"/>
    <cellStyle name="40 % – uthevingsfarge 3 2 5" xfId="100" xr:uid="{00000000-0005-0000-0000-000099000000}"/>
    <cellStyle name="40 % - uthevingsfarge 3 3" xfId="277" xr:uid="{00000000-0005-0000-0000-00009A000000}"/>
    <cellStyle name="40 % – uthevingsfarge 3 3" xfId="86" xr:uid="{00000000-0005-0000-0000-00009B000000}"/>
    <cellStyle name="40 % – uthevingsfarge 3 3 2" xfId="198" xr:uid="{00000000-0005-0000-0000-00009C000000}"/>
    <cellStyle name="40 % - uthevingsfarge 3 4" xfId="250" xr:uid="{00000000-0005-0000-0000-00009D000000}"/>
    <cellStyle name="40 % – uthevingsfarge 3 4" xfId="115" xr:uid="{00000000-0005-0000-0000-00009E000000}"/>
    <cellStyle name="40 % – uthevingsfarge 3 5" xfId="128" xr:uid="{00000000-0005-0000-0000-00009F000000}"/>
    <cellStyle name="40 % – uthevingsfarge 3 6" xfId="349" xr:uid="{00000000-0005-0000-0000-0000A0000000}"/>
    <cellStyle name="40 % – uthevingsfarge 3 7" xfId="325" xr:uid="{00000000-0005-0000-0000-0000A1000000}"/>
    <cellStyle name="40 % – uthevingsfarge 3 8" xfId="490" xr:uid="{00000000-0005-0000-0000-0000E9010000}"/>
    <cellStyle name="40 % – uthevingsfarge 3 9" xfId="505" xr:uid="{00000000-0005-0000-0000-0000FD010000}"/>
    <cellStyle name="40 % – uthevingsfarge 4" xfId="41" builtinId="43" customBuiltin="1"/>
    <cellStyle name="40 % – uthevingsfarge 4 10" xfId="515" xr:uid="{00000000-0005-0000-0000-00000A020000}"/>
    <cellStyle name="40 % – uthevingsfarge 4 11" xfId="532" xr:uid="{00000000-0005-0000-0000-000016020000}"/>
    <cellStyle name="40 % - uthevingsfarge 4 2" xfId="238" xr:uid="{00000000-0005-0000-0000-0000A3000000}"/>
    <cellStyle name="40 % – uthevingsfarge 4 2" xfId="69" xr:uid="{00000000-0005-0000-0000-0000A4000000}"/>
    <cellStyle name="40 % - uthevingsfarge 4 2 2" xfId="266" xr:uid="{00000000-0005-0000-0000-0000A5000000}"/>
    <cellStyle name="40 % – uthevingsfarge 4 2 2" xfId="181" xr:uid="{00000000-0005-0000-0000-0000A6000000}"/>
    <cellStyle name="40 % – uthevingsfarge 4 2 3" xfId="327" xr:uid="{00000000-0005-0000-0000-0000A7000000}"/>
    <cellStyle name="40 % – uthevingsfarge 4 2 4" xfId="347" xr:uid="{00000000-0005-0000-0000-0000A8000000}"/>
    <cellStyle name="40 % – uthevingsfarge 4 2 5" xfId="322" xr:uid="{00000000-0005-0000-0000-0000A9000000}"/>
    <cellStyle name="40 % - uthevingsfarge 4 3" xfId="279" xr:uid="{00000000-0005-0000-0000-0000AA000000}"/>
    <cellStyle name="40 % – uthevingsfarge 4 3" xfId="89" xr:uid="{00000000-0005-0000-0000-0000AB000000}"/>
    <cellStyle name="40 % – uthevingsfarge 4 3 2" xfId="201" xr:uid="{00000000-0005-0000-0000-0000AC000000}"/>
    <cellStyle name="40 % - uthevingsfarge 4 4" xfId="252" xr:uid="{00000000-0005-0000-0000-0000AD000000}"/>
    <cellStyle name="40 % – uthevingsfarge 4 4" xfId="119" xr:uid="{00000000-0005-0000-0000-0000AE000000}"/>
    <cellStyle name="40 % – uthevingsfarge 4 5" xfId="300" xr:uid="{00000000-0005-0000-0000-0000AF000000}"/>
    <cellStyle name="40 % – uthevingsfarge 4 6" xfId="117" xr:uid="{00000000-0005-0000-0000-0000B0000000}"/>
    <cellStyle name="40 % – uthevingsfarge 4 7" xfId="353" xr:uid="{00000000-0005-0000-0000-0000B1000000}"/>
    <cellStyle name="40 % – uthevingsfarge 4 8" xfId="493" xr:uid="{00000000-0005-0000-0000-0000EA010000}"/>
    <cellStyle name="40 % – uthevingsfarge 4 9" xfId="508" xr:uid="{00000000-0005-0000-0000-0000FE010000}"/>
    <cellStyle name="40 % – uthevingsfarge 5" xfId="45" builtinId="47" customBuiltin="1"/>
    <cellStyle name="40 % – uthevingsfarge 5 10" xfId="517" xr:uid="{00000000-0005-0000-0000-00000B020000}"/>
    <cellStyle name="40 % – uthevingsfarge 5 11" xfId="535" xr:uid="{00000000-0005-0000-0000-000017020000}"/>
    <cellStyle name="40 % - uthevingsfarge 5 2" xfId="240" xr:uid="{00000000-0005-0000-0000-0000B3000000}"/>
    <cellStyle name="40 % – uthevingsfarge 5 2" xfId="72" xr:uid="{00000000-0005-0000-0000-0000B4000000}"/>
    <cellStyle name="40 % - uthevingsfarge 5 2 2" xfId="268" xr:uid="{00000000-0005-0000-0000-0000B5000000}"/>
    <cellStyle name="40 % – uthevingsfarge 5 2 2" xfId="184" xr:uid="{00000000-0005-0000-0000-0000B6000000}"/>
    <cellStyle name="40 % – uthevingsfarge 5 2 3" xfId="330" xr:uid="{00000000-0005-0000-0000-0000B7000000}"/>
    <cellStyle name="40 % – uthevingsfarge 5 2 4" xfId="345" xr:uid="{00000000-0005-0000-0000-0000B8000000}"/>
    <cellStyle name="40 % – uthevingsfarge 5 2 5" xfId="352" xr:uid="{00000000-0005-0000-0000-0000B9000000}"/>
    <cellStyle name="40 % - uthevingsfarge 5 3" xfId="281" xr:uid="{00000000-0005-0000-0000-0000BA000000}"/>
    <cellStyle name="40 % – uthevingsfarge 5 3" xfId="92" xr:uid="{00000000-0005-0000-0000-0000BB000000}"/>
    <cellStyle name="40 % – uthevingsfarge 5 3 2" xfId="204" xr:uid="{00000000-0005-0000-0000-0000BC000000}"/>
    <cellStyle name="40 % - uthevingsfarge 5 4" xfId="254" xr:uid="{00000000-0005-0000-0000-0000BD000000}"/>
    <cellStyle name="40 % – uthevingsfarge 5 4" xfId="122" xr:uid="{00000000-0005-0000-0000-0000BE000000}"/>
    <cellStyle name="40 % – uthevingsfarge 5 5" xfId="302" xr:uid="{00000000-0005-0000-0000-0000BF000000}"/>
    <cellStyle name="40 % – uthevingsfarge 5 6" xfId="334" xr:uid="{00000000-0005-0000-0000-0000C0000000}"/>
    <cellStyle name="40 % – uthevingsfarge 5 7" xfId="298" xr:uid="{00000000-0005-0000-0000-0000C1000000}"/>
    <cellStyle name="40 % – uthevingsfarge 5 8" xfId="496" xr:uid="{00000000-0005-0000-0000-0000EB010000}"/>
    <cellStyle name="40 % – uthevingsfarge 5 9" xfId="510" xr:uid="{00000000-0005-0000-0000-0000FF010000}"/>
    <cellStyle name="40 % – uthevingsfarge 6" xfId="49" builtinId="51" customBuiltin="1"/>
    <cellStyle name="40 % – uthevingsfarge 6 10" xfId="519" xr:uid="{00000000-0005-0000-0000-00000C020000}"/>
    <cellStyle name="40 % – uthevingsfarge 6 11" xfId="538" xr:uid="{00000000-0005-0000-0000-000018020000}"/>
    <cellStyle name="40 % - uthevingsfarge 6 2" xfId="242" xr:uid="{00000000-0005-0000-0000-0000C3000000}"/>
    <cellStyle name="40 % – uthevingsfarge 6 2" xfId="75" xr:uid="{00000000-0005-0000-0000-0000C4000000}"/>
    <cellStyle name="40 % - uthevingsfarge 6 2 2" xfId="270" xr:uid="{00000000-0005-0000-0000-0000C5000000}"/>
    <cellStyle name="40 % – uthevingsfarge 6 2 2" xfId="187" xr:uid="{00000000-0005-0000-0000-0000C6000000}"/>
    <cellStyle name="40 % – uthevingsfarge 6 2 3" xfId="332" xr:uid="{00000000-0005-0000-0000-0000C7000000}"/>
    <cellStyle name="40 % – uthevingsfarge 6 2 4" xfId="314" xr:uid="{00000000-0005-0000-0000-0000C8000000}"/>
    <cellStyle name="40 % – uthevingsfarge 6 2 5" xfId="350" xr:uid="{00000000-0005-0000-0000-0000C9000000}"/>
    <cellStyle name="40 % - uthevingsfarge 6 3" xfId="283" xr:uid="{00000000-0005-0000-0000-0000CA000000}"/>
    <cellStyle name="40 % – uthevingsfarge 6 3" xfId="95" xr:uid="{00000000-0005-0000-0000-0000CB000000}"/>
    <cellStyle name="40 % – uthevingsfarge 6 3 2" xfId="207" xr:uid="{00000000-0005-0000-0000-0000CC000000}"/>
    <cellStyle name="40 % - uthevingsfarge 6 4" xfId="256" xr:uid="{00000000-0005-0000-0000-0000CD000000}"/>
    <cellStyle name="40 % – uthevingsfarge 6 4" xfId="125" xr:uid="{00000000-0005-0000-0000-0000CE000000}"/>
    <cellStyle name="40 % – uthevingsfarge 6 5" xfId="304" xr:uid="{00000000-0005-0000-0000-0000CF000000}"/>
    <cellStyle name="40 % – uthevingsfarge 6 6" xfId="339" xr:uid="{00000000-0005-0000-0000-0000D0000000}"/>
    <cellStyle name="40 % – uthevingsfarge 6 7" xfId="308" xr:uid="{00000000-0005-0000-0000-0000D1000000}"/>
    <cellStyle name="40 % – uthevingsfarge 6 8" xfId="499" xr:uid="{00000000-0005-0000-0000-0000EC010000}"/>
    <cellStyle name="40 % – uthevingsfarge 6 9" xfId="512" xr:uid="{00000000-0005-0000-0000-000000020000}"/>
    <cellStyle name="40% - Accent1" xfId="168" xr:uid="{00000000-0005-0000-0000-0000D2000000}"/>
    <cellStyle name="40% - Accent1 2" xfId="406" xr:uid="{A9A52D3E-AF43-40F7-9645-88499D1103A8}"/>
    <cellStyle name="40% - Accent2" xfId="145" xr:uid="{00000000-0005-0000-0000-0000D3000000}"/>
    <cellStyle name="40% - Accent2 2" xfId="407" xr:uid="{333C3459-CEC7-46B2-A011-807C09F212B6}"/>
    <cellStyle name="40% - Accent3" xfId="169" xr:uid="{00000000-0005-0000-0000-0000D4000000}"/>
    <cellStyle name="40% - Accent3 2" xfId="408" xr:uid="{7BE65E9A-E2C0-4655-A6F6-0115D5759AF9}"/>
    <cellStyle name="40% - Accent4" xfId="142" xr:uid="{00000000-0005-0000-0000-0000D5000000}"/>
    <cellStyle name="40% - Accent4 2" xfId="409" xr:uid="{D97822C9-6B00-4BA4-A373-4EF4B52CDC55}"/>
    <cellStyle name="40% - Accent5" xfId="163" xr:uid="{00000000-0005-0000-0000-0000D6000000}"/>
    <cellStyle name="40% - Accent5 2" xfId="410" xr:uid="{6DE1A472-69A9-40CC-8EE8-812F8784DFB0}"/>
    <cellStyle name="40% - Accent6" xfId="160" xr:uid="{00000000-0005-0000-0000-0000D7000000}"/>
    <cellStyle name="40% - Accent6 2" xfId="411" xr:uid="{87AF4543-1ACB-4A1A-B976-AEC2B3A4395D}"/>
    <cellStyle name="40% - uthevingsfarge 1" xfId="362" xr:uid="{00000000-0005-0000-0000-000006000000}"/>
    <cellStyle name="40% - uthevingsfarge 1 2" xfId="290" xr:uid="{00000000-0005-0000-0000-0000D8000000}"/>
    <cellStyle name="40% - uthevingsfarge 1 2 2" xfId="412" xr:uid="{EA816756-04B5-406F-B6BD-DAB8FD963D8D}"/>
    <cellStyle name="40% - uthevingsfarge 1 3" xfId="413" xr:uid="{F6305DAC-9EDC-45F8-A38C-F24A0DCA69AE}"/>
    <cellStyle name="40% - uthevingsfarge 1 4" xfId="382" xr:uid="{604F6A5D-80A3-4367-996E-7A5444D73F6E}"/>
    <cellStyle name="40% - uthevingsfarge 1 5" xfId="469" xr:uid="{244B55C4-0290-489C-8A45-8CED76247F09}"/>
    <cellStyle name="40% - uthevingsfarge 2" xfId="363" xr:uid="{00000000-0005-0000-0000-000007000000}"/>
    <cellStyle name="40% - uthevingsfarge 2 2" xfId="291" xr:uid="{00000000-0005-0000-0000-0000D9000000}"/>
    <cellStyle name="40% - uthevingsfarge 2 2 2" xfId="414" xr:uid="{9A18FE45-2BC2-478D-928C-4BFC80F1B3EF}"/>
    <cellStyle name="40% - uthevingsfarge 2 3" xfId="415" xr:uid="{73895FC1-DC0E-471F-9B4B-440ABA0D29D9}"/>
    <cellStyle name="40% - uthevingsfarge 2 4" xfId="383" xr:uid="{235E25C3-11C7-4C75-87A6-7D2BD1B41AFB}"/>
    <cellStyle name="40% - uthevingsfarge 2 5" xfId="470" xr:uid="{8CC3FCB3-BAC8-4EA9-A3AB-AAA09930374C}"/>
    <cellStyle name="40% - uthevingsfarge 3" xfId="364" xr:uid="{00000000-0005-0000-0000-000008000000}"/>
    <cellStyle name="40% - uthevingsfarge 3 2" xfId="292" xr:uid="{00000000-0005-0000-0000-0000DA000000}"/>
    <cellStyle name="40% - uthevingsfarge 3 2 2" xfId="416" xr:uid="{3137ADD2-9CD7-4AB0-B141-408F7C6350CE}"/>
    <cellStyle name="40% - uthevingsfarge 3 3" xfId="417" xr:uid="{39BD8D5D-2F18-4D4A-9B57-61616A379584}"/>
    <cellStyle name="40% - uthevingsfarge 3 4" xfId="384" xr:uid="{C1580C37-CDE7-43AF-88FC-100788C574D5}"/>
    <cellStyle name="40% - uthevingsfarge 3 5" xfId="471" xr:uid="{D2C05A37-F90E-44AC-BE2B-D40F2FF49FC9}"/>
    <cellStyle name="40% - uthevingsfarge 4" xfId="365" xr:uid="{00000000-0005-0000-0000-000009000000}"/>
    <cellStyle name="40% - uthevingsfarge 4 2" xfId="293" xr:uid="{00000000-0005-0000-0000-0000DB000000}"/>
    <cellStyle name="40% - uthevingsfarge 4 2 2" xfId="418" xr:uid="{4FF094A2-3B36-4763-A9C6-DA08F6309422}"/>
    <cellStyle name="40% - uthevingsfarge 4 3" xfId="419" xr:uid="{C9453A2E-19F6-4A66-98FF-37518CF11446}"/>
    <cellStyle name="40% - uthevingsfarge 4 4" xfId="385" xr:uid="{F9F72E61-948B-4EE1-B22A-7A9DD8243A16}"/>
    <cellStyle name="40% - uthevingsfarge 4 5" xfId="472" xr:uid="{D291C5E6-D455-445A-8221-B58B0EF60C19}"/>
    <cellStyle name="40% - uthevingsfarge 5" xfId="366" xr:uid="{00000000-0005-0000-0000-00000A000000}"/>
    <cellStyle name="40% - uthevingsfarge 5 2" xfId="294" xr:uid="{00000000-0005-0000-0000-0000DC000000}"/>
    <cellStyle name="40% - uthevingsfarge 5 2 2" xfId="420" xr:uid="{0F6BA451-1BCC-418D-A69E-74B28625F83C}"/>
    <cellStyle name="40% - uthevingsfarge 5 3" xfId="421" xr:uid="{382126CF-B78F-47C4-A326-5C763A9F2FD9}"/>
    <cellStyle name="40% - uthevingsfarge 5 4" xfId="386" xr:uid="{E623F9DF-D3DF-43D0-91E1-376CE65C2689}"/>
    <cellStyle name="40% - uthevingsfarge 5 5" xfId="473" xr:uid="{7E5E1C9B-652F-4447-B149-43D681D7A7E0}"/>
    <cellStyle name="40% - uthevingsfarge 6" xfId="367" xr:uid="{00000000-0005-0000-0000-00000B000000}"/>
    <cellStyle name="40% - uthevingsfarge 6 2" xfId="295" xr:uid="{00000000-0005-0000-0000-0000DD000000}"/>
    <cellStyle name="40% - uthevingsfarge 6 2 2" xfId="422" xr:uid="{4CE82F83-6662-4D8C-B0A9-950FD053B5F2}"/>
    <cellStyle name="40% - uthevingsfarge 6 3" xfId="423" xr:uid="{BC55B6BA-0BA6-4322-A1E6-3585F78F34CD}"/>
    <cellStyle name="40% - uthevingsfarge 6 4" xfId="387" xr:uid="{1280B457-9D85-4966-ADFF-46B655AD9846}"/>
    <cellStyle name="40% - uthevingsfarge 6 5" xfId="474" xr:uid="{E6D9D698-5FB6-4475-8E69-A0BDE943F5AC}"/>
    <cellStyle name="5. Tabell-kropp hf" xfId="5" xr:uid="{00000000-0005-0000-0000-0000DE000000}"/>
    <cellStyle name="60 % – uthevingsfarge 1" xfId="30" builtinId="32" customBuiltin="1"/>
    <cellStyle name="60 % – uthevingsfarge 1 2" xfId="61" xr:uid="{00000000-0005-0000-0000-0000E0000000}"/>
    <cellStyle name="60 % – uthevingsfarge 1 2 2" xfId="173" xr:uid="{00000000-0005-0000-0000-0000E1000000}"/>
    <cellStyle name="60 % – uthevingsfarge 1 3" xfId="81" xr:uid="{00000000-0005-0000-0000-0000E2000000}"/>
    <cellStyle name="60 % – uthevingsfarge 1 3 2" xfId="193" xr:uid="{00000000-0005-0000-0000-0000E3000000}"/>
    <cellStyle name="60 % – uthevingsfarge 1 4" xfId="149" xr:uid="{00000000-0005-0000-0000-0000E4000000}"/>
    <cellStyle name="60 % – uthevingsfarge 1 5" xfId="110" xr:uid="{00000000-0005-0000-0000-0000E5000000}"/>
    <cellStyle name="60 % – uthevingsfarge 1 6" xfId="485" xr:uid="{00000000-0005-0000-0000-0000ED010000}"/>
    <cellStyle name="60 % – uthevingsfarge 1 7" xfId="524" xr:uid="{00000000-0005-0000-0000-000019020000}"/>
    <cellStyle name="60 % – uthevingsfarge 2" xfId="34" builtinId="36" customBuiltin="1"/>
    <cellStyle name="60 % – uthevingsfarge 2 2" xfId="64" xr:uid="{00000000-0005-0000-0000-0000E7000000}"/>
    <cellStyle name="60 % – uthevingsfarge 2 2 2" xfId="176" xr:uid="{00000000-0005-0000-0000-0000E8000000}"/>
    <cellStyle name="60 % – uthevingsfarge 2 3" xfId="84" xr:uid="{00000000-0005-0000-0000-0000E9000000}"/>
    <cellStyle name="60 % – uthevingsfarge 2 3 2" xfId="196" xr:uid="{00000000-0005-0000-0000-0000EA000000}"/>
    <cellStyle name="60 % – uthevingsfarge 2 4" xfId="152" xr:uid="{00000000-0005-0000-0000-0000EB000000}"/>
    <cellStyle name="60 % – uthevingsfarge 2 5" xfId="113" xr:uid="{00000000-0005-0000-0000-0000EC000000}"/>
    <cellStyle name="60 % – uthevingsfarge 2 6" xfId="488" xr:uid="{00000000-0005-0000-0000-0000EE010000}"/>
    <cellStyle name="60 % – uthevingsfarge 2 7" xfId="527" xr:uid="{00000000-0005-0000-0000-00001A020000}"/>
    <cellStyle name="60 % – uthevingsfarge 3" xfId="38" builtinId="40" customBuiltin="1"/>
    <cellStyle name="60 % – uthevingsfarge 3 2" xfId="67" xr:uid="{00000000-0005-0000-0000-0000EE000000}"/>
    <cellStyle name="60 % – uthevingsfarge 3 2 2" xfId="179" xr:uid="{00000000-0005-0000-0000-0000EF000000}"/>
    <cellStyle name="60 % – uthevingsfarge 3 3" xfId="87" xr:uid="{00000000-0005-0000-0000-0000F0000000}"/>
    <cellStyle name="60 % – uthevingsfarge 3 3 2" xfId="199" xr:uid="{00000000-0005-0000-0000-0000F1000000}"/>
    <cellStyle name="60 % – uthevingsfarge 3 4" xfId="155" xr:uid="{00000000-0005-0000-0000-0000F2000000}"/>
    <cellStyle name="60 % – uthevingsfarge 3 5" xfId="116" xr:uid="{00000000-0005-0000-0000-0000F3000000}"/>
    <cellStyle name="60 % – uthevingsfarge 3 6" xfId="491" xr:uid="{00000000-0005-0000-0000-0000EF010000}"/>
    <cellStyle name="60 % – uthevingsfarge 3 7" xfId="530" xr:uid="{00000000-0005-0000-0000-00001B020000}"/>
    <cellStyle name="60 % – uthevingsfarge 4" xfId="42" builtinId="44" customBuiltin="1"/>
    <cellStyle name="60 % – uthevingsfarge 4 2" xfId="70" xr:uid="{00000000-0005-0000-0000-0000F5000000}"/>
    <cellStyle name="60 % – uthevingsfarge 4 2 2" xfId="182" xr:uid="{00000000-0005-0000-0000-0000F6000000}"/>
    <cellStyle name="60 % – uthevingsfarge 4 3" xfId="90" xr:uid="{00000000-0005-0000-0000-0000F7000000}"/>
    <cellStyle name="60 % – uthevingsfarge 4 3 2" xfId="202" xr:uid="{00000000-0005-0000-0000-0000F8000000}"/>
    <cellStyle name="60 % – uthevingsfarge 4 4" xfId="158" xr:uid="{00000000-0005-0000-0000-0000F9000000}"/>
    <cellStyle name="60 % – uthevingsfarge 4 5" xfId="120" xr:uid="{00000000-0005-0000-0000-0000FA000000}"/>
    <cellStyle name="60 % – uthevingsfarge 4 6" xfId="494" xr:uid="{00000000-0005-0000-0000-0000F0010000}"/>
    <cellStyle name="60 % – uthevingsfarge 4 7" xfId="533" xr:uid="{00000000-0005-0000-0000-00001C020000}"/>
    <cellStyle name="60 % – uthevingsfarge 5" xfId="46" builtinId="48" customBuiltin="1"/>
    <cellStyle name="60 % – uthevingsfarge 5 2" xfId="73" xr:uid="{00000000-0005-0000-0000-0000FC000000}"/>
    <cellStyle name="60 % – uthevingsfarge 5 2 2" xfId="185" xr:uid="{00000000-0005-0000-0000-0000FD000000}"/>
    <cellStyle name="60 % – uthevingsfarge 5 3" xfId="93" xr:uid="{00000000-0005-0000-0000-0000FE000000}"/>
    <cellStyle name="60 % – uthevingsfarge 5 3 2" xfId="205" xr:uid="{00000000-0005-0000-0000-0000FF000000}"/>
    <cellStyle name="60 % – uthevingsfarge 5 4" xfId="161" xr:uid="{00000000-0005-0000-0000-000000010000}"/>
    <cellStyle name="60 % – uthevingsfarge 5 5" xfId="123" xr:uid="{00000000-0005-0000-0000-000001010000}"/>
    <cellStyle name="60 % – uthevingsfarge 5 6" xfId="497" xr:uid="{00000000-0005-0000-0000-0000F1010000}"/>
    <cellStyle name="60 % – uthevingsfarge 5 7" xfId="536" xr:uid="{00000000-0005-0000-0000-00001D020000}"/>
    <cellStyle name="60 % – uthevingsfarge 6" xfId="50" builtinId="52" customBuiltin="1"/>
    <cellStyle name="60 % – uthevingsfarge 6 2" xfId="76" xr:uid="{00000000-0005-0000-0000-000003010000}"/>
    <cellStyle name="60 % – uthevingsfarge 6 2 2" xfId="188" xr:uid="{00000000-0005-0000-0000-000004010000}"/>
    <cellStyle name="60 % – uthevingsfarge 6 3" xfId="96" xr:uid="{00000000-0005-0000-0000-000005010000}"/>
    <cellStyle name="60 % – uthevingsfarge 6 3 2" xfId="208" xr:uid="{00000000-0005-0000-0000-000006010000}"/>
    <cellStyle name="60 % – uthevingsfarge 6 4" xfId="164" xr:uid="{00000000-0005-0000-0000-000007010000}"/>
    <cellStyle name="60 % – uthevingsfarge 6 5" xfId="126" xr:uid="{00000000-0005-0000-0000-000008010000}"/>
    <cellStyle name="60 % – uthevingsfarge 6 6" xfId="500" xr:uid="{00000000-0005-0000-0000-0000F2010000}"/>
    <cellStyle name="60 % – uthevingsfarge 6 7" xfId="539" xr:uid="{00000000-0005-0000-0000-00001E020000}"/>
    <cellStyle name="60% - Accent1" xfId="157" xr:uid="{00000000-0005-0000-0000-000009010000}"/>
    <cellStyle name="60% - Accent1 2" xfId="424" xr:uid="{76A8B467-CA74-4414-9B92-8AEC25C5736B}"/>
    <cellStyle name="60% - Accent2" xfId="154" xr:uid="{00000000-0005-0000-0000-00000A010000}"/>
    <cellStyle name="60% - Accent2 2" xfId="425" xr:uid="{E2635864-7F46-461C-84ED-EB5DE56C6F94}"/>
    <cellStyle name="60% - Accent3" xfId="151" xr:uid="{00000000-0005-0000-0000-00000B010000}"/>
    <cellStyle name="60% - Accent3 2" xfId="426" xr:uid="{ADC8C8FA-F300-4B7E-A22A-1DADC1AE075D}"/>
    <cellStyle name="60% - Accent4" xfId="148" xr:uid="{00000000-0005-0000-0000-00000C010000}"/>
    <cellStyle name="60% - Accent4 2" xfId="427" xr:uid="{D85DA4E5-B31B-4F99-B39E-32AC26A335ED}"/>
    <cellStyle name="60% - Accent5" xfId="162" xr:uid="{00000000-0005-0000-0000-00000D010000}"/>
    <cellStyle name="60% - Accent5 2" xfId="428" xr:uid="{95044861-BBEC-4C44-A5E5-9B38D7ACE804}"/>
    <cellStyle name="60% - Accent6" xfId="159" xr:uid="{00000000-0005-0000-0000-00000E010000}"/>
    <cellStyle name="60% - Accent6 2" xfId="429" xr:uid="{3DC5866B-C623-4B11-B553-FFAE23D76B3F}"/>
    <cellStyle name="60% - uthevingsfarge 1" xfId="368" xr:uid="{00000000-0005-0000-0000-00000C000000}"/>
    <cellStyle name="60% - uthevingsfarge 2" xfId="369" xr:uid="{00000000-0005-0000-0000-00000D000000}"/>
    <cellStyle name="60% - uthevingsfarge 3" xfId="370" xr:uid="{00000000-0005-0000-0000-00000E000000}"/>
    <cellStyle name="60% - uthevingsfarge 4" xfId="371" xr:uid="{00000000-0005-0000-0000-00000F000000}"/>
    <cellStyle name="60% - uthevingsfarge 5" xfId="372" xr:uid="{00000000-0005-0000-0000-000010000000}"/>
    <cellStyle name="60% - uthevingsfarge 6" xfId="373" xr:uid="{00000000-0005-0000-0000-000011000000}"/>
    <cellStyle name="8. Tabell-kilde" xfId="6" xr:uid="{00000000-0005-0000-0000-00000F010000}"/>
    <cellStyle name="9. Tabell-note" xfId="7" xr:uid="{00000000-0005-0000-0000-000010010000}"/>
    <cellStyle name="Accent1" xfId="156" xr:uid="{00000000-0005-0000-0000-000011010000}"/>
    <cellStyle name="Accent1 2" xfId="430" xr:uid="{2D5067FE-55CD-468D-B9AE-85280E0E49B0}"/>
    <cellStyle name="Accent2" xfId="153" xr:uid="{00000000-0005-0000-0000-000012010000}"/>
    <cellStyle name="Accent2 2" xfId="431" xr:uid="{41F9CBC7-B9F2-4ED7-A3FE-D99E27A3FF05}"/>
    <cellStyle name="Accent3" xfId="150" xr:uid="{00000000-0005-0000-0000-000013010000}"/>
    <cellStyle name="Accent3 2" xfId="432" xr:uid="{89EB61E2-B56E-4403-B5A3-A20824A0B446}"/>
    <cellStyle name="Accent4" xfId="147" xr:uid="{00000000-0005-0000-0000-000014010000}"/>
    <cellStyle name="Accent4 2" xfId="433" xr:uid="{62C31BB4-98F1-404A-A351-0485D0F4B17B}"/>
    <cellStyle name="Accent5" xfId="209" xr:uid="{00000000-0005-0000-0000-000015010000}"/>
    <cellStyle name="Accent5 2" xfId="434" xr:uid="{BC353166-EE18-4F22-8CD1-2C67A45EADF2}"/>
    <cellStyle name="Accent6" xfId="210" xr:uid="{00000000-0005-0000-0000-000016010000}"/>
    <cellStyle name="Accent6 2" xfId="435" xr:uid="{57D1191A-7D20-4117-8163-30ABEADA5ED9}"/>
    <cellStyle name="Bad" xfId="211" xr:uid="{00000000-0005-0000-0000-000017010000}"/>
    <cellStyle name="Bad 2" xfId="436" xr:uid="{2F279991-94CD-4355-B871-D6BBF8CDBE47}"/>
    <cellStyle name="Beregning" xfId="21" builtinId="22" customBuiltin="1"/>
    <cellStyle name="Beregning 2" xfId="437" xr:uid="{4A87FF66-8B21-41D6-A536-E79AF8EC546A}"/>
    <cellStyle name="Calculation" xfId="212" xr:uid="{00000000-0005-0000-0000-000019010000}"/>
    <cellStyle name="Check Cell" xfId="213" xr:uid="{00000000-0005-0000-0000-00001A010000}"/>
    <cellStyle name="Check Cell 2" xfId="438" xr:uid="{8C8E5435-2C10-4A68-8969-DC115AF8685F}"/>
    <cellStyle name="Dårlig" xfId="17" builtinId="27" hidden="1" customBuiltin="1"/>
    <cellStyle name="Dårlig" xfId="56" builtinId="27" customBuiltin="1"/>
    <cellStyle name="Explanatory Text" xfId="214" xr:uid="{00000000-0005-0000-0000-00001D010000}"/>
    <cellStyle name="Explanatory Text 2" xfId="439" xr:uid="{4220A117-3D7C-47B9-8C48-BF99FBF3D92A}"/>
    <cellStyle name="Forklarende tekst" xfId="25" builtinId="53" customBuiltin="1"/>
    <cellStyle name="God" xfId="16" builtinId="26" hidden="1" customBuiltin="1"/>
    <cellStyle name="God" xfId="55" builtinId="26" customBuiltin="1"/>
    <cellStyle name="God 2" xfId="440" xr:uid="{FEA38A6A-AFCE-4A2F-9897-965C7292A87A}"/>
    <cellStyle name="Good" xfId="215" xr:uid="{00000000-0005-0000-0000-000021010000}"/>
    <cellStyle name="Heading 1" xfId="216" xr:uid="{00000000-0005-0000-0000-000022010000}"/>
    <cellStyle name="Heading 1 2" xfId="441" xr:uid="{E968FC1F-3023-4194-81B3-C4DF75AA3078}"/>
    <cellStyle name="Heading 2" xfId="217" xr:uid="{00000000-0005-0000-0000-000023010000}"/>
    <cellStyle name="Heading 2 2" xfId="442" xr:uid="{DAA0537E-0207-43D8-874C-58C315FF39AB}"/>
    <cellStyle name="Heading 3" xfId="218" xr:uid="{00000000-0005-0000-0000-000024010000}"/>
    <cellStyle name="Heading 3 2" xfId="443" xr:uid="{6B36B72F-9062-4140-A994-7E2A6BC03B5D}"/>
    <cellStyle name="Heading 4" xfId="219" xr:uid="{00000000-0005-0000-0000-000025010000}"/>
    <cellStyle name="Heading 4 2" xfId="444" xr:uid="{AFDA90F4-AA49-4A64-B1FB-C5EB8F1DC3C0}"/>
    <cellStyle name="Hyperkobling" xfId="8" builtinId="8"/>
    <cellStyle name="Hyperkobling 2" xfId="229" xr:uid="{00000000-0005-0000-0000-000027010000}"/>
    <cellStyle name="Inndata" xfId="19" builtinId="20" customBuiltin="1"/>
    <cellStyle name="Inndata 2" xfId="445" xr:uid="{70A1816B-E4C6-4FE1-B08E-592D4DEF1423}"/>
    <cellStyle name="Input" xfId="220" xr:uid="{00000000-0005-0000-0000-000029010000}"/>
    <cellStyle name="Koblet celle" xfId="22" builtinId="24" customBuiltin="1"/>
    <cellStyle name="Koblet celle 2" xfId="446" xr:uid="{33AD3FB0-F070-4197-B8DF-57764A32C91A}"/>
    <cellStyle name="Komma" xfId="10" builtinId="3"/>
    <cellStyle name="Komma 2" xfId="133" xr:uid="{00000000-0005-0000-0000-00002C010000}"/>
    <cellStyle name="Komma 2 2" xfId="447" xr:uid="{A1E5225B-6390-4F15-B0B7-363B491468CF}"/>
    <cellStyle name="Komma 3" xfId="243" xr:uid="{00000000-0005-0000-0000-00002D010000}"/>
    <cellStyle name="Komma 4" xfId="355" xr:uid="{00000000-0005-0000-0000-000079010000}"/>
    <cellStyle name="Kontrollcelle" xfId="23" builtinId="23" customBuiltin="1"/>
    <cellStyle name="Linked Cell" xfId="221" xr:uid="{00000000-0005-0000-0000-00002F010000}"/>
    <cellStyle name="Merknad 2" xfId="58" xr:uid="{00000000-0005-0000-0000-000030010000}"/>
    <cellStyle name="Merknad 2 2" xfId="257" xr:uid="{00000000-0005-0000-0000-000031010000}"/>
    <cellStyle name="Merknad 2 3" xfId="170" xr:uid="{00000000-0005-0000-0000-000032010000}"/>
    <cellStyle name="Merknad 2 4" xfId="448" xr:uid="{6AE0C746-3C85-4D3D-AD4E-03C4A3483F80}"/>
    <cellStyle name="Merknad 3" xfId="78" xr:uid="{00000000-0005-0000-0000-000033010000}"/>
    <cellStyle name="Merknad 3 2" xfId="258" xr:uid="{00000000-0005-0000-0000-000034010000}"/>
    <cellStyle name="Merknad 3 3" xfId="190" xr:uid="{00000000-0005-0000-0000-000035010000}"/>
    <cellStyle name="Merknad 3 4" xfId="449" xr:uid="{247A69A5-A95E-44A3-B591-D934EB7142F3}"/>
    <cellStyle name="Merknad 4" xfId="271" xr:uid="{00000000-0005-0000-0000-000036010000}"/>
    <cellStyle name="Merknad 4 2" xfId="450" xr:uid="{D0522974-7774-4013-BBB1-DE90AF4E299D}"/>
    <cellStyle name="Merknad 5" xfId="105" xr:uid="{00000000-0005-0000-0000-000037010000}"/>
    <cellStyle name="Merknad 5 2" xfId="451" xr:uid="{B4C45698-80DE-43DF-BA84-9C7E57CB2B07}"/>
    <cellStyle name="Merknad 6" xfId="480" xr:uid="{00000000-0005-0000-0000-0000F3010000}"/>
    <cellStyle name="Merknad 7" xfId="521" xr:uid="{00000000-0005-0000-0000-00001F020000}"/>
    <cellStyle name="Neutral" xfId="222" xr:uid="{00000000-0005-0000-0000-000038010000}"/>
    <cellStyle name="Neutral 2" xfId="452" xr:uid="{61F1216A-7FF9-4BDB-932E-E5AFD04D545A}"/>
    <cellStyle name="Normal" xfId="0" builtinId="0" customBuiltin="1"/>
    <cellStyle name="Normal 10" xfId="475" xr:uid="{00000000-0005-0000-0000-0000E0010000}"/>
    <cellStyle name="Normal 11" xfId="476" xr:uid="{00000000-0005-0000-0000-0000F4010000}"/>
    <cellStyle name="Normal 12" xfId="520" xr:uid="{00000000-0005-0000-0000-000020020000}"/>
    <cellStyle name="Normal 2" xfId="53" xr:uid="{00000000-0005-0000-0000-00003A010000}"/>
    <cellStyle name="Normal 2 2" xfId="296" xr:uid="{00000000-0005-0000-0000-00003B010000}"/>
    <cellStyle name="Normal 2 3" xfId="167" xr:uid="{00000000-0005-0000-0000-00003C010000}"/>
    <cellStyle name="Normal 2 4" xfId="374" xr:uid="{00000000-0005-0000-0000-000014000000}"/>
    <cellStyle name="Normal 3" xfId="77" xr:uid="{00000000-0005-0000-0000-00003D010000}"/>
    <cellStyle name="Normal 3 2" xfId="297" xr:uid="{00000000-0005-0000-0000-00003E010000}"/>
    <cellStyle name="Normal 3 3" xfId="189" xr:uid="{00000000-0005-0000-0000-00003F010000}"/>
    <cellStyle name="Normal 3 4" xfId="453" xr:uid="{DB820409-AC86-4089-A2AC-D43F53B9828A}"/>
    <cellStyle name="Normal 4" xfId="127" xr:uid="{00000000-0005-0000-0000-000040010000}"/>
    <cellStyle name="Normal 4 2" xfId="454" xr:uid="{21C12A76-0489-42BA-80A6-806F2337B06E}"/>
    <cellStyle name="Normal 5" xfId="97" xr:uid="{00000000-0005-0000-0000-000041010000}"/>
    <cellStyle name="Normal 5 2" xfId="455" xr:uid="{DF0DD937-25A3-4D97-887B-5B093C665386}"/>
    <cellStyle name="Normal 6" xfId="354" xr:uid="{00000000-0005-0000-0000-00007A010000}"/>
    <cellStyle name="Normal 6 2" xfId="456" xr:uid="{5C0EF141-B071-4270-ADE7-0C46C8044F1C}"/>
    <cellStyle name="Normal 7" xfId="457" xr:uid="{72645CF8-176C-46BE-8257-C90C9B6B6972}"/>
    <cellStyle name="Normal 8" xfId="458" xr:uid="{35EE4CDD-2C7E-4F1B-8EF6-DAC3E840ECAB}"/>
    <cellStyle name="Normal 9" xfId="375" xr:uid="{00000000-0005-0000-0000-0000C9010000}"/>
    <cellStyle name="Note" xfId="223" xr:uid="{00000000-0005-0000-0000-000042010000}"/>
    <cellStyle name="Nøytral" xfId="18" builtinId="28" customBuiltin="1"/>
    <cellStyle name="Nøytral 2" xfId="57" xr:uid="{00000000-0005-0000-0000-000044010000}"/>
    <cellStyle name="Nøytral 3" xfId="139" xr:uid="{00000000-0005-0000-0000-000045010000}"/>
    <cellStyle name="Output" xfId="224" xr:uid="{00000000-0005-0000-0000-000046010000}"/>
    <cellStyle name="Output 2" xfId="459" xr:uid="{57E24C9C-13B8-4EB9-A8CF-D4D3950BD7CD}"/>
    <cellStyle name="Overskrift 1" xfId="12" builtinId="16" customBuiltin="1"/>
    <cellStyle name="Overskrift 2" xfId="13" builtinId="17" customBuiltin="1"/>
    <cellStyle name="Overskrift 3" xfId="14" builtinId="18" customBuiltin="1"/>
    <cellStyle name="Overskrift 4" xfId="15" builtinId="19" customBuiltin="1"/>
    <cellStyle name="Prosent" xfId="9" builtinId="5"/>
    <cellStyle name="Prosent 2" xfId="132" xr:uid="{00000000-0005-0000-0000-00004C010000}"/>
    <cellStyle name="Stil 1" xfId="225" xr:uid="{00000000-0005-0000-0000-00004D010000}"/>
    <cellStyle name="Tabell" xfId="141" xr:uid="{00000000-0005-0000-0000-00004E010000}"/>
    <cellStyle name="Tabell-tittel" xfId="146" xr:uid="{00000000-0005-0000-0000-00004F010000}"/>
    <cellStyle name="Title" xfId="226" xr:uid="{00000000-0005-0000-0000-000050010000}"/>
    <cellStyle name="Title 2" xfId="460" xr:uid="{F22ECBC2-B76E-4061-B695-3B7D0F22685B}"/>
    <cellStyle name="Tittel" xfId="11" builtinId="15" customBuiltin="1"/>
    <cellStyle name="Tittel 2" xfId="54" xr:uid="{00000000-0005-0000-0000-000052010000}"/>
    <cellStyle name="Tittel 2 2" xfId="230" xr:uid="{00000000-0005-0000-0000-000053010000}"/>
    <cellStyle name="Tittel 3" xfId="134" xr:uid="{00000000-0005-0000-0000-000054010000}"/>
    <cellStyle name="Total" xfId="227" xr:uid="{00000000-0005-0000-0000-000055010000}"/>
    <cellStyle name="Total 2" xfId="461" xr:uid="{170302D2-A215-402E-A883-4838CFED0371}"/>
    <cellStyle name="Totalt" xfId="26" builtinId="25" customBuiltin="1"/>
    <cellStyle name="Tusenskille 2" xfId="138" xr:uid="{00000000-0005-0000-0000-000057010000}"/>
    <cellStyle name="Tusenskille 2 2" xfId="244" xr:uid="{00000000-0005-0000-0000-000058010000}"/>
    <cellStyle name="Utdata" xfId="20" builtinId="21" customBuiltin="1"/>
    <cellStyle name="Uthevingsfarge1" xfId="27" builtinId="29" customBuiltin="1"/>
    <cellStyle name="Uthevingsfarge2" xfId="31" builtinId="33" customBuiltin="1"/>
    <cellStyle name="Uthevingsfarge3" xfId="35" builtinId="37" customBuiltin="1"/>
    <cellStyle name="Uthevingsfarge4" xfId="39" builtinId="41" customBuiltin="1"/>
    <cellStyle name="Uthevingsfarge5" xfId="43" builtinId="45" customBuiltin="1"/>
    <cellStyle name="Uthevingsfarge6" xfId="47" builtinId="49" customBuiltin="1"/>
    <cellStyle name="Varseltekst" xfId="24" builtinId="11" customBuiltin="1"/>
    <cellStyle name="Varseltekst 2" xfId="462" xr:uid="{33F409D2-8B29-4652-B196-C4FFF2B3E357}"/>
    <cellStyle name="Warning Text" xfId="228" xr:uid="{00000000-0005-0000-0000-00006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tabSelected="1" workbookViewId="0">
      <selection activeCell="E32" sqref="E32"/>
    </sheetView>
  </sheetViews>
  <sheetFormatPr baseColWidth="10" defaultRowHeight="12.75" x14ac:dyDescent="0.2"/>
  <cols>
    <col min="2" max="2" width="116.7109375" bestFit="1" customWidth="1"/>
    <col min="3" max="3" width="28.7109375" bestFit="1" customWidth="1"/>
  </cols>
  <sheetData>
    <row r="1" spans="1:3" ht="18" x14ac:dyDescent="0.25">
      <c r="A1" s="75" t="s">
        <v>203</v>
      </c>
    </row>
    <row r="3" spans="1:3" x14ac:dyDescent="0.2">
      <c r="A3" s="137" t="s">
        <v>115</v>
      </c>
      <c r="B3" s="137" t="s">
        <v>116</v>
      </c>
      <c r="C3" s="137" t="s">
        <v>117</v>
      </c>
    </row>
    <row r="4" spans="1:3" x14ac:dyDescent="0.2">
      <c r="A4" s="136" t="s">
        <v>118</v>
      </c>
      <c r="B4" t="str">
        <f>'A.2.1'!A3</f>
        <v>Totale FoU-utgifter etter sektor for utførelse og utgiftsart i 2017. Mill. kr.</v>
      </c>
      <c r="C4" s="162" t="str">
        <f>'A.2.1'!A1</f>
        <v>Sist oppdatert 25.02.2019</v>
      </c>
    </row>
    <row r="5" spans="1:3" x14ac:dyDescent="0.2">
      <c r="A5" s="136" t="s">
        <v>119</v>
      </c>
      <c r="B5" t="str">
        <f>'A.2.2'!A3</f>
        <v>Totale FoU-utgifter etter finansieringskilde og sektor for utførelse inkludert utlandet i 2017. Mill. kr.</v>
      </c>
      <c r="C5" s="162" t="str">
        <f>'A.2.2'!A1</f>
        <v>Sist oppdatert 28.05.2019</v>
      </c>
    </row>
    <row r="6" spans="1:3" x14ac:dyDescent="0.2">
      <c r="A6" s="136" t="s">
        <v>120</v>
      </c>
      <c r="B6" t="str">
        <f>'A.2.3'!A3</f>
        <v>Totale FoU-utgifter etter finansieringskilde og sektor for utførelse i 2017 (OECDs sektorinndeling). Mill. kr.</v>
      </c>
      <c r="C6" s="162" t="str">
        <f>'A.2.3'!$A$1</f>
        <v>Sist oppdatert 26.02.2019</v>
      </c>
    </row>
    <row r="7" spans="1:3" x14ac:dyDescent="0.2">
      <c r="A7" s="136" t="s">
        <v>121</v>
      </c>
      <c r="B7" t="str">
        <f>'A.2.4'!A3</f>
        <v>Totale offentlige utgifter til FoU etter sektor for utførelse og finansieringskilde i 2017. Mill. kr.</v>
      </c>
      <c r="C7" s="162" t="str">
        <f>'A.2.4'!$A$1</f>
        <v>Sist oppdatert 25.02.2019</v>
      </c>
    </row>
    <row r="8" spans="1:3" x14ac:dyDescent="0.2">
      <c r="A8" s="136" t="s">
        <v>122</v>
      </c>
      <c r="B8" t="str">
        <f>'A.2.5'!A3</f>
        <v>Driftsutgifter til FoU etter sektor for utførelse og fagområde i 2017. Mill. kr.</v>
      </c>
      <c r="C8" s="162" t="str">
        <f>'A.2.5'!$A$1</f>
        <v>Sist oppdatert 25.02.2019</v>
      </c>
    </row>
    <row r="9" spans="1:3" x14ac:dyDescent="0.2">
      <c r="A9" s="136" t="s">
        <v>123</v>
      </c>
      <c r="B9" t="str">
        <f>'A.2.6'!A3</f>
        <v xml:space="preserve">Driftsutgifter til FoU i instituttsektoren og universitets- og høgskolesektoren etter finansieringskilde og fagområde i 2017. Mill. kr. </v>
      </c>
      <c r="C9" s="162" t="str">
        <f>'A.2.6'!$A$1</f>
        <v>Sist oppdatert 25.02.2019</v>
      </c>
    </row>
    <row r="10" spans="1:3" x14ac:dyDescent="0.2">
      <c r="A10" s="136" t="s">
        <v>124</v>
      </c>
      <c r="B10" t="str">
        <f>'A.2.7'!A3</f>
        <v>Driftsutgifter til FoU etter aktivitetstype og sektor for utførelse i 2017. Mill. kr og prosentfordeling.</v>
      </c>
      <c r="C10" s="162" t="str">
        <f>'A.2.7'!$A$1</f>
        <v>Sist oppdatert 25.02.2019</v>
      </c>
    </row>
    <row r="11" spans="1:3" x14ac:dyDescent="0.2">
      <c r="A11" s="136" t="s">
        <v>125</v>
      </c>
      <c r="B11" t="str">
        <f>'A.2.8'!A3</f>
        <v>Driftsutgifter til FoU etter teknologiområde og sektor for utførelse i 2017. Mill. kr.</v>
      </c>
      <c r="C11" s="162" t="str">
        <f>'A.2.8'!A1</f>
        <v>Sist oppdatert 29.03.2019</v>
      </c>
    </row>
    <row r="12" spans="1:3" x14ac:dyDescent="0.2">
      <c r="A12" s="136" t="s">
        <v>126</v>
      </c>
      <c r="B12" t="str">
        <f>'A.2.9'!A3</f>
        <v>Driftsutgifter til FoU etter tematisk område og sektor for utførelse i 2017. Mill. kr.</v>
      </c>
      <c r="C12" s="162" t="str">
        <f>'A.2.9'!A1</f>
        <v>Sist oppdatert 01.04.2019</v>
      </c>
    </row>
    <row r="13" spans="1:3" x14ac:dyDescent="0.2">
      <c r="A13" s="136" t="s">
        <v>175</v>
      </c>
      <c r="B13" t="str">
        <f>'A.2.10'!A3</f>
        <v>Totalt antall personer som deltok i FoU i Norge etter sektor for utførelse i 2017.</v>
      </c>
      <c r="C13" s="162" t="str">
        <f>'A.2.10'!A1</f>
        <v>Sist oppdatert 23.05.2019</v>
      </c>
    </row>
    <row r="14" spans="1:3" x14ac:dyDescent="0.2">
      <c r="A14" s="136" t="s">
        <v>127</v>
      </c>
      <c r="B14" t="str">
        <f>'A.2.11'!A3</f>
        <v>Forskere/faglig FoU-personale i instituttsektoren og universitets- og høgskolesektoren per 1. oktober etter utdanning på hovedfags-/masternivå i 2017.</v>
      </c>
      <c r="C14" s="162" t="str">
        <f>'A.2.11'!A1</f>
        <v>Sist oppdatert 25.02.2019</v>
      </c>
    </row>
    <row r="15" spans="1:3" x14ac:dyDescent="0.2">
      <c r="A15" s="136" t="s">
        <v>128</v>
      </c>
      <c r="B15" t="str">
        <f>'A.2.12'!A3&amp;" "&amp;'A.2.12'!A4</f>
        <v xml:space="preserve">Totale FoU-årsverk og FoU-årsverk utført av forskere/faglig personale etter sektor for utførelse og region i 2017. </v>
      </c>
      <c r="C15" s="162" t="str">
        <f>'A.2.12'!$A$1</f>
        <v>Sist oppdatert 28.03.2019</v>
      </c>
    </row>
    <row r="16" spans="1:3" x14ac:dyDescent="0.2">
      <c r="A16" s="136" t="s">
        <v>129</v>
      </c>
      <c r="B16" t="str">
        <f>'A.2.13'!A3</f>
        <v>FoU-årsverk etter sektor for utførelse og fagområde i 2017.</v>
      </c>
      <c r="C16" s="162" t="str">
        <f>'A.2.13'!$A$1</f>
        <v>Sist oppdatert 28.03.2019</v>
      </c>
    </row>
    <row r="17" spans="1:3" x14ac:dyDescent="0.2">
      <c r="A17" s="136" t="s">
        <v>154</v>
      </c>
      <c r="B17" t="str">
        <f>'A.2.14'!A3</f>
        <v>Driftsutgifter per FoU-årsverk etter sektor for utførelse og fagområde i 2017. I 1 000 kr avrundet til nærmeste 10.</v>
      </c>
      <c r="C17" s="162" t="str">
        <f>'A.2.14'!$A$1</f>
        <v>Sist oppdatert 28.03.2019</v>
      </c>
    </row>
    <row r="18" spans="1:3" x14ac:dyDescent="0.2">
      <c r="A18" s="136" t="s">
        <v>130</v>
      </c>
      <c r="B18" t="str">
        <f>'A.2.15'!A3&amp;'A.2.15'!A4</f>
        <v>Totale FoU-årsverk og FoU-årsverk utført av forskere/faglig personale¹, samt driftsutgifter per FoU-årsverk, etter sektor for utførelse i 2017.</v>
      </c>
      <c r="C18" s="162" t="str">
        <f>'A.2.15'!A1</f>
        <v>Sist oppdatert 28.03.2019</v>
      </c>
    </row>
    <row r="19" spans="1:3" x14ac:dyDescent="0.2">
      <c r="C19" s="71"/>
    </row>
    <row r="21" spans="1:3" ht="15.75" x14ac:dyDescent="0.25">
      <c r="A21" s="284"/>
    </row>
    <row r="22" spans="1:3" ht="16.5" x14ac:dyDescent="0.25">
      <c r="B22" s="312"/>
    </row>
    <row r="37" spans="8:8" x14ac:dyDescent="0.2">
      <c r="H37" s="252"/>
    </row>
  </sheetData>
  <hyperlinks>
    <hyperlink ref="A4" location="A.2.1!Utskriftsområde" display="A.2.1" xr:uid="{00000000-0004-0000-0000-000000000000}"/>
    <hyperlink ref="A5" location="A.2.2!Utskriftsområde" display="A.2.2" xr:uid="{00000000-0004-0000-0000-000001000000}"/>
    <hyperlink ref="A6" location="A.2.3!Utskriftsområde" display="A.2.3" xr:uid="{00000000-0004-0000-0000-000002000000}"/>
    <hyperlink ref="A7" location="A.2.4!Utskriftsområde" display="A.2.4" xr:uid="{00000000-0004-0000-0000-000003000000}"/>
    <hyperlink ref="A8" location="A.2.5!Utskriftsområde" display="A.2.5" xr:uid="{00000000-0004-0000-0000-000004000000}"/>
    <hyperlink ref="A9" location="A.2.6!Utskriftsområde" display="A.2.6" xr:uid="{00000000-0004-0000-0000-000005000000}"/>
    <hyperlink ref="A10" location="A.2.7!Utskriftsområde" display="A.2.7" xr:uid="{00000000-0004-0000-0000-000006000000}"/>
    <hyperlink ref="A11" location="A.2.8!Utskriftsområde" display="A.2.8" xr:uid="{00000000-0004-0000-0000-000007000000}"/>
    <hyperlink ref="A12" location="A.2.9!Utskriftsområde" display="A.2.9" xr:uid="{00000000-0004-0000-0000-000008000000}"/>
    <hyperlink ref="A14" location="A.2.11!Utskriftsområde" display="A.2.11" xr:uid="{00000000-0004-0000-0000-000009000000}"/>
    <hyperlink ref="A16" location="A.2.13!Utskriftsområde" display="A.2.13" xr:uid="{00000000-0004-0000-0000-00000A000000}"/>
    <hyperlink ref="A18" location="A.2.15!Utskriftsområde" display="A.2.15" xr:uid="{00000000-0004-0000-0000-00000B000000}"/>
    <hyperlink ref="A15" location="A.2.12!Utskriftsområde" display="A.2.12" xr:uid="{00000000-0004-0000-0000-00000C000000}"/>
    <hyperlink ref="A17" location="A.2.14!Utskriftsområde" display="A.2.14" xr:uid="{00000000-0004-0000-0000-00000D000000}"/>
    <hyperlink ref="A13" location="A.2.10!A1" display="A.2.10" xr:uid="{00000000-0004-0000-0000-00000E000000}"/>
  </hyperlinks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00000"/>
    <pageSetUpPr fitToPage="1"/>
  </sheetPr>
  <dimension ref="A1:N40"/>
  <sheetViews>
    <sheetView showGridLines="0" zoomScaleNormal="100" workbookViewId="0">
      <selection activeCell="K9" sqref="K9"/>
    </sheetView>
  </sheetViews>
  <sheetFormatPr baseColWidth="10" defaultColWidth="9.140625" defaultRowHeight="11.25" x14ac:dyDescent="0.2"/>
  <cols>
    <col min="1" max="1" width="44.140625" style="27" customWidth="1"/>
    <col min="2" max="4" width="17.7109375" style="27" customWidth="1"/>
    <col min="5" max="5" width="19" style="27" customWidth="1"/>
    <col min="6" max="10" width="9.140625" style="27"/>
    <col min="11" max="11" width="23.7109375" style="27" customWidth="1"/>
    <col min="12" max="16384" width="9.140625" style="27"/>
  </cols>
  <sheetData>
    <row r="1" spans="1:14" ht="12" x14ac:dyDescent="0.2">
      <c r="A1" s="357" t="s">
        <v>234</v>
      </c>
    </row>
    <row r="2" spans="1:14" ht="18" x14ac:dyDescent="0.25">
      <c r="A2" s="75" t="s">
        <v>35</v>
      </c>
      <c r="B2" s="25"/>
      <c r="C2" s="25"/>
      <c r="D2" s="25"/>
      <c r="E2" s="25"/>
      <c r="F2" s="25"/>
    </row>
    <row r="3" spans="1:14" ht="15.75" x14ac:dyDescent="0.25">
      <c r="A3" s="10" t="s">
        <v>215</v>
      </c>
      <c r="B3" s="25"/>
      <c r="C3" s="25"/>
      <c r="D3" s="25"/>
      <c r="E3" s="25"/>
    </row>
    <row r="4" spans="1:14" ht="12.75" x14ac:dyDescent="0.2">
      <c r="A4" s="373"/>
      <c r="B4" s="25"/>
      <c r="C4" s="25"/>
      <c r="D4" s="25"/>
      <c r="E4" s="374"/>
    </row>
    <row r="5" spans="1:14" ht="28.5" x14ac:dyDescent="0.25">
      <c r="A5" s="82" t="s">
        <v>103</v>
      </c>
      <c r="B5" s="375" t="s">
        <v>0</v>
      </c>
      <c r="C5" s="375" t="s">
        <v>228</v>
      </c>
      <c r="D5" s="372" t="s">
        <v>3</v>
      </c>
      <c r="E5" s="77" t="s">
        <v>2</v>
      </c>
      <c r="G5" s="165"/>
      <c r="H5" s="166"/>
    </row>
    <row r="6" spans="1:14" ht="12.75" x14ac:dyDescent="0.2">
      <c r="A6" s="317" t="s">
        <v>190</v>
      </c>
      <c r="B6" s="318">
        <f>SUM(C6:E6)</f>
        <v>9693.8960865000008</v>
      </c>
      <c r="C6" s="444">
        <f>SUM(C7:C10)</f>
        <v>6241.6</v>
      </c>
      <c r="D6" s="445">
        <v>2022.7761</v>
      </c>
      <c r="E6" s="446">
        <v>1429.5199865000002</v>
      </c>
      <c r="F6" s="26"/>
      <c r="G6" s="282"/>
      <c r="H6" s="282"/>
      <c r="I6"/>
      <c r="J6"/>
      <c r="K6" s="259"/>
      <c r="L6" s="258"/>
      <c r="M6" s="258"/>
      <c r="N6" s="258"/>
    </row>
    <row r="7" spans="1:14" ht="12.75" x14ac:dyDescent="0.2">
      <c r="A7" s="108" t="s">
        <v>108</v>
      </c>
      <c r="B7" s="371">
        <f t="shared" ref="B7:B25" si="0">SUM(C7:E7)</f>
        <v>2025.3960260049998</v>
      </c>
      <c r="C7" s="436">
        <v>768.6</v>
      </c>
      <c r="D7" s="447">
        <v>710.59888949999981</v>
      </c>
      <c r="E7" s="353">
        <v>546.19713650499989</v>
      </c>
      <c r="F7" s="26"/>
      <c r="G7"/>
      <c r="H7"/>
      <c r="I7"/>
      <c r="J7"/>
      <c r="K7" s="259"/>
      <c r="L7" s="260"/>
      <c r="M7" s="260"/>
      <c r="N7" s="260"/>
    </row>
    <row r="8" spans="1:14" ht="12.75" x14ac:dyDescent="0.2">
      <c r="A8" s="163" t="s">
        <v>230</v>
      </c>
      <c r="B8" s="371">
        <f t="shared" si="0"/>
        <v>2321.4573018340002</v>
      </c>
      <c r="C8" s="441">
        <v>1500</v>
      </c>
      <c r="D8" s="447">
        <v>395.30411549999997</v>
      </c>
      <c r="E8" s="353">
        <v>426.153186334</v>
      </c>
      <c r="F8" s="26"/>
      <c r="G8"/>
      <c r="H8"/>
      <c r="I8"/>
      <c r="J8"/>
      <c r="K8" s="259"/>
      <c r="L8" s="260"/>
      <c r="M8" s="260"/>
      <c r="N8" s="260"/>
    </row>
    <row r="9" spans="1:14" ht="12.75" x14ac:dyDescent="0.2">
      <c r="A9" s="163" t="s">
        <v>191</v>
      </c>
      <c r="B9" s="371">
        <f t="shared" si="0"/>
        <v>5195.7757900289998</v>
      </c>
      <c r="C9" s="441">
        <v>3958.5</v>
      </c>
      <c r="D9" s="447">
        <v>792.44300180000016</v>
      </c>
      <c r="E9" s="353">
        <v>444.83278822900002</v>
      </c>
      <c r="F9" s="26"/>
      <c r="G9"/>
      <c r="H9"/>
      <c r="I9"/>
      <c r="J9"/>
      <c r="K9" s="259"/>
      <c r="L9" s="260"/>
      <c r="M9" s="260"/>
      <c r="N9" s="260"/>
    </row>
    <row r="10" spans="1:14" ht="12.75" x14ac:dyDescent="0.2">
      <c r="A10" s="108" t="s">
        <v>107</v>
      </c>
      <c r="B10" s="371">
        <f t="shared" si="0"/>
        <v>151.26696863200002</v>
      </c>
      <c r="C10" s="441">
        <v>14.5</v>
      </c>
      <c r="D10" s="447">
        <v>124.43009320000002</v>
      </c>
      <c r="E10" s="353">
        <v>12.336875432000003</v>
      </c>
      <c r="F10" s="26"/>
      <c r="G10"/>
      <c r="H10" s="211"/>
      <c r="I10"/>
      <c r="J10"/>
      <c r="K10" s="259"/>
      <c r="L10" s="260"/>
      <c r="M10" s="260"/>
      <c r="N10" s="260"/>
    </row>
    <row r="11" spans="1:14" ht="12.75" x14ac:dyDescent="0.2">
      <c r="A11" s="161" t="s">
        <v>192</v>
      </c>
      <c r="B11" s="318">
        <f t="shared" si="0"/>
        <v>3796.8696286300001</v>
      </c>
      <c r="C11" s="448">
        <f>C12+C13</f>
        <v>1680.3999999999999</v>
      </c>
      <c r="D11" s="449">
        <v>1059.1588599999998</v>
      </c>
      <c r="E11" s="450">
        <v>1057.3107686300002</v>
      </c>
      <c r="F11" s="26"/>
      <c r="G11"/>
      <c r="H11"/>
      <c r="I11"/>
      <c r="J11"/>
      <c r="K11" s="259"/>
      <c r="L11" s="260"/>
      <c r="M11" s="260"/>
      <c r="N11" s="260"/>
    </row>
    <row r="12" spans="1:14" ht="12.75" x14ac:dyDescent="0.2">
      <c r="A12" s="163" t="s">
        <v>193</v>
      </c>
      <c r="B12" s="371">
        <f t="shared" si="0"/>
        <v>1832.4581547350001</v>
      </c>
      <c r="C12" s="441">
        <v>1452.3</v>
      </c>
      <c r="D12" s="447">
        <v>180.18091829999995</v>
      </c>
      <c r="E12" s="353">
        <v>199.97723643500007</v>
      </c>
      <c r="F12" s="26"/>
      <c r="G12"/>
      <c r="H12"/>
      <c r="I12"/>
      <c r="J12"/>
      <c r="K12" s="259"/>
      <c r="L12" s="260"/>
      <c r="M12" s="260"/>
      <c r="N12" s="260"/>
    </row>
    <row r="13" spans="1:14" ht="12.75" x14ac:dyDescent="0.2">
      <c r="A13" s="163" t="s">
        <v>210</v>
      </c>
      <c r="B13" s="371">
        <f t="shared" si="0"/>
        <v>1964.4114738949997</v>
      </c>
      <c r="C13" s="441">
        <v>228.1</v>
      </c>
      <c r="D13" s="447">
        <v>878.97794169999986</v>
      </c>
      <c r="E13" s="353">
        <v>857.33353219499998</v>
      </c>
      <c r="F13" s="26"/>
      <c r="G13"/>
      <c r="H13"/>
      <c r="I13"/>
      <c r="J13"/>
      <c r="K13" s="259"/>
      <c r="L13" s="260"/>
      <c r="M13" s="260"/>
      <c r="N13" s="260"/>
    </row>
    <row r="14" spans="1:14" ht="12.75" x14ac:dyDescent="0.2">
      <c r="A14" s="161" t="s">
        <v>194</v>
      </c>
      <c r="B14" s="318">
        <f>SUM(C14:E14)</f>
        <v>3032.3237557199996</v>
      </c>
      <c r="C14" s="448">
        <f>SUM(C15:C17)</f>
        <v>633</v>
      </c>
      <c r="D14" s="449">
        <v>1124.9135799999995</v>
      </c>
      <c r="E14" s="450">
        <v>1274.4101757200001</v>
      </c>
      <c r="F14" s="26"/>
      <c r="G14"/>
      <c r="H14"/>
      <c r="I14"/>
      <c r="J14"/>
      <c r="K14" s="259"/>
      <c r="L14" s="260"/>
      <c r="M14" s="260"/>
      <c r="N14" s="260"/>
    </row>
    <row r="15" spans="1:14" ht="15.75" x14ac:dyDescent="0.2">
      <c r="A15" s="163" t="s">
        <v>159</v>
      </c>
      <c r="B15" s="371">
        <f t="shared" si="0"/>
        <v>629.19469627099988</v>
      </c>
      <c r="C15" s="451">
        <v>127.2</v>
      </c>
      <c r="D15" s="447">
        <v>345.17546139999996</v>
      </c>
      <c r="E15" s="353">
        <v>156.81923487099999</v>
      </c>
      <c r="F15" s="26"/>
      <c r="G15"/>
      <c r="H15"/>
      <c r="I15"/>
      <c r="J15"/>
      <c r="K15" s="259"/>
      <c r="L15" s="260"/>
      <c r="M15" s="260"/>
      <c r="N15" s="260"/>
    </row>
    <row r="16" spans="1:14" ht="12.75" x14ac:dyDescent="0.2">
      <c r="A16" s="163" t="s">
        <v>195</v>
      </c>
      <c r="B16" s="371">
        <f t="shared" si="0"/>
        <v>717.48980496600007</v>
      </c>
      <c r="C16" s="451">
        <v>379.4</v>
      </c>
      <c r="D16" s="447">
        <v>112.77082460000001</v>
      </c>
      <c r="E16" s="353">
        <v>225.31898036600001</v>
      </c>
      <c r="F16" s="26"/>
      <c r="G16"/>
      <c r="H16"/>
      <c r="I16"/>
      <c r="J16"/>
      <c r="K16" s="259"/>
      <c r="L16" s="260"/>
      <c r="M16" s="260"/>
      <c r="N16" s="260"/>
    </row>
    <row r="17" spans="1:14" ht="12.75" x14ac:dyDescent="0.2">
      <c r="A17" s="163" t="s">
        <v>196</v>
      </c>
      <c r="B17" s="371">
        <f t="shared" si="0"/>
        <v>1685.6392544830001</v>
      </c>
      <c r="C17" s="451">
        <v>126.4</v>
      </c>
      <c r="D17" s="447">
        <v>666.96729400000004</v>
      </c>
      <c r="E17" s="353">
        <v>892.27196048300004</v>
      </c>
      <c r="F17" s="26"/>
      <c r="G17"/>
      <c r="H17"/>
      <c r="I17"/>
      <c r="J17"/>
      <c r="K17" s="259"/>
      <c r="L17" s="260"/>
      <c r="M17" s="260"/>
      <c r="N17" s="260"/>
    </row>
    <row r="18" spans="1:14" ht="12.75" x14ac:dyDescent="0.2">
      <c r="A18" s="161" t="s">
        <v>157</v>
      </c>
      <c r="B18" s="319">
        <f t="shared" si="0"/>
        <v>1924.4349385</v>
      </c>
      <c r="C18" s="444">
        <v>211.2</v>
      </c>
      <c r="D18" s="449">
        <v>1134.0495900000001</v>
      </c>
      <c r="E18" s="450">
        <v>579.18534850000003</v>
      </c>
      <c r="F18" s="26"/>
      <c r="G18" s="282"/>
      <c r="H18"/>
      <c r="I18"/>
      <c r="J18"/>
      <c r="K18" s="259"/>
      <c r="L18" s="260"/>
      <c r="M18" s="260"/>
      <c r="N18" s="260"/>
    </row>
    <row r="19" spans="1:14" ht="12.75" x14ac:dyDescent="0.2">
      <c r="A19" s="161" t="s">
        <v>158</v>
      </c>
      <c r="B19" s="319">
        <f t="shared" si="0"/>
        <v>2097.8170362000001</v>
      </c>
      <c r="C19" s="444">
        <v>1607.9</v>
      </c>
      <c r="D19" s="449">
        <v>269.71107000000006</v>
      </c>
      <c r="E19" s="450">
        <v>220.20596620000001</v>
      </c>
      <c r="F19" s="26"/>
      <c r="G19"/>
      <c r="H19"/>
      <c r="I19"/>
      <c r="J19"/>
      <c r="K19" s="259"/>
      <c r="L19" s="260"/>
      <c r="M19" s="260"/>
      <c r="N19" s="260"/>
    </row>
    <row r="20" spans="1:14" ht="12.75" x14ac:dyDescent="0.2">
      <c r="A20" s="161" t="s">
        <v>197</v>
      </c>
      <c r="B20" s="318">
        <f t="shared" si="0"/>
        <v>1771.1977835</v>
      </c>
      <c r="C20" s="448">
        <v>796.6</v>
      </c>
      <c r="D20" s="449">
        <v>686.94353999999987</v>
      </c>
      <c r="E20" s="450">
        <v>287.65424350000006</v>
      </c>
      <c r="F20" s="26"/>
      <c r="G20"/>
      <c r="H20"/>
      <c r="I20"/>
      <c r="J20"/>
      <c r="K20" s="259"/>
      <c r="L20" s="260"/>
      <c r="M20" s="260"/>
      <c r="N20" s="260"/>
    </row>
    <row r="21" spans="1:14" ht="12.75" x14ac:dyDescent="0.2">
      <c r="A21" s="161" t="s">
        <v>212</v>
      </c>
      <c r="B21" s="319">
        <f t="shared" si="0"/>
        <v>922.32566110000005</v>
      </c>
      <c r="C21" s="444">
        <v>414.8</v>
      </c>
      <c r="D21" s="449">
        <v>410.06119999999999</v>
      </c>
      <c r="E21" s="450">
        <v>97.464461100000008</v>
      </c>
      <c r="F21" s="26"/>
      <c r="G21"/>
      <c r="H21"/>
      <c r="I21"/>
      <c r="J21"/>
      <c r="K21" s="259"/>
      <c r="L21" s="260"/>
      <c r="M21" s="260"/>
      <c r="N21" s="260"/>
    </row>
    <row r="22" spans="1:14" ht="12.75" x14ac:dyDescent="0.2">
      <c r="A22" s="161" t="s">
        <v>211</v>
      </c>
      <c r="B22" s="319">
        <f t="shared" si="0"/>
        <v>2587.2956068000003</v>
      </c>
      <c r="C22" s="444">
        <v>1575.2</v>
      </c>
      <c r="D22" s="449">
        <v>787.16392000000008</v>
      </c>
      <c r="E22" s="450">
        <v>224.93168680000002</v>
      </c>
      <c r="F22" s="26"/>
      <c r="G22"/>
      <c r="H22"/>
      <c r="I22"/>
      <c r="J22"/>
      <c r="K22" s="259"/>
      <c r="L22" s="260"/>
      <c r="M22" s="260"/>
      <c r="N22" s="260"/>
    </row>
    <row r="23" spans="1:14" s="268" customFormat="1" ht="12.75" x14ac:dyDescent="0.2">
      <c r="A23" s="161" t="s">
        <v>227</v>
      </c>
      <c r="B23" s="319">
        <f>SUM(C23:E23)</f>
        <v>11258.933739999997</v>
      </c>
      <c r="C23" s="450">
        <v>2080.6999999999998</v>
      </c>
      <c r="D23" s="449">
        <v>2046.3226599999998</v>
      </c>
      <c r="E23" s="450">
        <v>7131.911079999998</v>
      </c>
      <c r="F23" s="129"/>
      <c r="G23" s="355"/>
      <c r="H23" s="355"/>
      <c r="I23" s="355"/>
      <c r="J23" s="355"/>
      <c r="K23" s="355"/>
      <c r="L23" s="265"/>
      <c r="M23" s="265"/>
      <c r="N23" s="265"/>
    </row>
    <row r="24" spans="1:14" s="268" customFormat="1" ht="12.75" x14ac:dyDescent="0.2">
      <c r="A24" s="161" t="s">
        <v>8</v>
      </c>
      <c r="B24" s="319">
        <f>SUM(C24:E24)</f>
        <v>1834.82718</v>
      </c>
      <c r="C24" s="450" t="s">
        <v>155</v>
      </c>
      <c r="D24" s="449">
        <v>144.62718000000001</v>
      </c>
      <c r="E24" s="450">
        <v>1690.2</v>
      </c>
      <c r="F24" s="129"/>
      <c r="G24" s="355"/>
      <c r="H24" s="355"/>
      <c r="I24" s="355"/>
      <c r="J24" s="355"/>
      <c r="K24" s="355"/>
      <c r="L24" s="265"/>
      <c r="M24" s="265"/>
      <c r="N24" s="265"/>
    </row>
    <row r="25" spans="1:14" ht="12.75" x14ac:dyDescent="0.2">
      <c r="A25" s="161" t="s">
        <v>106</v>
      </c>
      <c r="B25" s="319">
        <f t="shared" si="0"/>
        <v>1403.2168512000001</v>
      </c>
      <c r="C25" s="450" t="s">
        <v>155</v>
      </c>
      <c r="D25" s="449">
        <v>442.20125999999999</v>
      </c>
      <c r="E25" s="450">
        <v>961.01559120000002</v>
      </c>
      <c r="F25" s="26"/>
      <c r="G25"/>
      <c r="H25"/>
      <c r="I25"/>
      <c r="J25"/>
      <c r="K25" s="259"/>
      <c r="L25" s="260"/>
      <c r="M25" s="260"/>
      <c r="N25" s="260"/>
    </row>
    <row r="26" spans="1:14" s="268" customFormat="1" ht="12.75" x14ac:dyDescent="0.2">
      <c r="A26" s="459" t="s">
        <v>231</v>
      </c>
      <c r="B26" s="319">
        <f>SUM(C26:E26)</f>
        <v>1190.9572199999998</v>
      </c>
      <c r="C26" s="450" t="s">
        <v>155</v>
      </c>
      <c r="D26" s="449">
        <v>463.07562999999999</v>
      </c>
      <c r="E26" s="450">
        <v>727.88158999999973</v>
      </c>
      <c r="F26" s="129"/>
      <c r="G26" s="355"/>
      <c r="H26" s="355"/>
      <c r="I26" s="355"/>
      <c r="J26" s="355"/>
      <c r="K26" s="355"/>
      <c r="L26" s="265"/>
      <c r="M26" s="265"/>
      <c r="N26" s="265"/>
    </row>
    <row r="27" spans="1:14" s="268" customFormat="1" ht="12.75" x14ac:dyDescent="0.2">
      <c r="A27" s="459" t="s">
        <v>232</v>
      </c>
      <c r="B27" s="319">
        <f>SUM(C27:E27)</f>
        <v>737.57616999999993</v>
      </c>
      <c r="C27" s="450" t="s">
        <v>155</v>
      </c>
      <c r="D27" s="449">
        <v>330.73405000000002</v>
      </c>
      <c r="E27" s="450">
        <v>406.84211999999991</v>
      </c>
      <c r="F27" s="129"/>
      <c r="G27" s="355"/>
      <c r="H27" s="355"/>
      <c r="I27" s="355"/>
      <c r="J27" s="355"/>
      <c r="K27" s="355"/>
      <c r="L27" s="265"/>
      <c r="M27" s="265"/>
      <c r="N27" s="265"/>
    </row>
    <row r="28" spans="1:14" s="268" customFormat="1" ht="12.75" x14ac:dyDescent="0.2">
      <c r="A28" s="459" t="s">
        <v>233</v>
      </c>
      <c r="B28" s="319">
        <f>SUM(C28:E28)</f>
        <v>144.83953</v>
      </c>
      <c r="C28" s="450" t="s">
        <v>155</v>
      </c>
      <c r="D28" s="449">
        <v>48.555799999999998</v>
      </c>
      <c r="E28" s="450">
        <v>96.283729999999991</v>
      </c>
      <c r="F28" s="129"/>
      <c r="G28" s="355"/>
      <c r="H28" s="355"/>
      <c r="I28" s="355"/>
      <c r="J28" s="355"/>
      <c r="K28" s="355"/>
      <c r="L28" s="265"/>
      <c r="M28" s="265"/>
      <c r="N28" s="265"/>
    </row>
    <row r="29" spans="1:14" ht="12.75" x14ac:dyDescent="0.2">
      <c r="D29" s="26"/>
      <c r="E29" s="65"/>
      <c r="F29" s="26"/>
      <c r="G29"/>
      <c r="H29"/>
      <c r="I29"/>
      <c r="J29"/>
    </row>
    <row r="30" spans="1:14" ht="12.75" x14ac:dyDescent="0.2">
      <c r="A30" s="102" t="s">
        <v>104</v>
      </c>
      <c r="G30"/>
      <c r="H30"/>
      <c r="I30"/>
      <c r="J30"/>
    </row>
    <row r="31" spans="1:14" s="268" customFormat="1" ht="12.75" x14ac:dyDescent="0.2">
      <c r="A31" s="268" t="s">
        <v>229</v>
      </c>
      <c r="G31" s="355"/>
      <c r="H31" s="355"/>
      <c r="I31" s="355"/>
      <c r="J31" s="355"/>
    </row>
    <row r="32" spans="1:14" ht="12.75" x14ac:dyDescent="0.2">
      <c r="A32" s="7" t="s">
        <v>163</v>
      </c>
      <c r="G32"/>
      <c r="H32"/>
      <c r="I32"/>
      <c r="J32"/>
    </row>
    <row r="33" spans="1:6" ht="12.75" x14ac:dyDescent="0.2">
      <c r="E33" s="165"/>
      <c r="F33" s="64"/>
    </row>
    <row r="34" spans="1:6" ht="12.75" x14ac:dyDescent="0.2">
      <c r="A34" s="325" t="s">
        <v>200</v>
      </c>
      <c r="E34" s="165"/>
      <c r="F34" s="64"/>
    </row>
    <row r="35" spans="1:6" ht="12.75" x14ac:dyDescent="0.2">
      <c r="E35" s="165"/>
      <c r="F35" s="166"/>
    </row>
    <row r="36" spans="1:6" ht="12.75" x14ac:dyDescent="0.2">
      <c r="B36" s="103"/>
      <c r="C36" s="104"/>
      <c r="E36" s="165"/>
      <c r="F36" s="166"/>
    </row>
    <row r="37" spans="1:6" ht="12.75" x14ac:dyDescent="0.2">
      <c r="B37" s="105"/>
      <c r="E37" s="165"/>
      <c r="F37" s="166"/>
    </row>
    <row r="38" spans="1:6" ht="12.75" x14ac:dyDescent="0.2">
      <c r="B38" s="81"/>
      <c r="E38" s="165"/>
      <c r="F38" s="166"/>
    </row>
    <row r="39" spans="1:6" ht="12.75" x14ac:dyDescent="0.2">
      <c r="B39" s="81"/>
      <c r="E39" s="165"/>
      <c r="F39" s="166"/>
    </row>
    <row r="40" spans="1:6" ht="12.75" x14ac:dyDescent="0.2">
      <c r="B40" s="81"/>
      <c r="E40" s="165"/>
      <c r="F40" s="166"/>
    </row>
  </sheetData>
  <phoneticPr fontId="0" type="noConversion"/>
  <hyperlinks>
    <hyperlink ref="A34" location="Innhold!A1" display="Innhold" xr:uid="{00000000-0004-0000-0900-000000000000}"/>
  </hyperlinks>
  <pageMargins left="0.78740157499999996" right="0.78740157499999996" top="0.984251969" bottom="0.984251969" header="0.5" footer="0.5"/>
  <pageSetup paperSize="9" scale="98" orientation="landscape" r:id="rId1"/>
  <headerFooter alignWithMargins="0"/>
  <ignoredErrors>
    <ignoredError sqref="C32:C33 G14:H22 C29:C30 G25:H25 C1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00000"/>
    <pageSetUpPr fitToPage="1"/>
  </sheetPr>
  <dimension ref="A1:K25"/>
  <sheetViews>
    <sheetView zoomScaleNormal="100" workbookViewId="0">
      <selection activeCell="D49" sqref="D49"/>
    </sheetView>
  </sheetViews>
  <sheetFormatPr baseColWidth="10" defaultColWidth="9.140625" defaultRowHeight="11.25" x14ac:dyDescent="0.2"/>
  <cols>
    <col min="1" max="1" width="54.140625" style="27" customWidth="1"/>
    <col min="2" max="2" width="10.28515625" style="27" customWidth="1"/>
    <col min="3" max="5" width="16.7109375" style="27" customWidth="1"/>
    <col min="6" max="6" width="12.5703125" style="27" customWidth="1"/>
    <col min="7" max="7" width="18" style="27" customWidth="1"/>
    <col min="8" max="16384" width="9.140625" style="27"/>
  </cols>
  <sheetData>
    <row r="1" spans="1:11" ht="12" x14ac:dyDescent="0.2">
      <c r="A1" s="357" t="s">
        <v>250</v>
      </c>
    </row>
    <row r="2" spans="1:11" s="28" customFormat="1" ht="18" x14ac:dyDescent="0.25">
      <c r="A2" s="75" t="s">
        <v>173</v>
      </c>
      <c r="B2" s="25"/>
      <c r="C2" s="25"/>
      <c r="D2" s="25"/>
      <c r="E2" s="25"/>
      <c r="F2" s="25"/>
      <c r="G2" s="25"/>
    </row>
    <row r="3" spans="1:11" ht="15.75" x14ac:dyDescent="0.25">
      <c r="A3" s="10" t="s">
        <v>216</v>
      </c>
      <c r="B3" s="25"/>
      <c r="C3" s="25"/>
      <c r="D3" s="25"/>
      <c r="E3" s="25"/>
      <c r="F3" s="25"/>
      <c r="G3" s="25"/>
    </row>
    <row r="4" spans="1:11" ht="12.75" x14ac:dyDescent="0.2">
      <c r="A4" s="31"/>
      <c r="B4" s="31"/>
      <c r="C4" s="31"/>
      <c r="D4" s="31"/>
      <c r="E4" s="31"/>
      <c r="F4" s="31"/>
      <c r="G4" s="31"/>
    </row>
    <row r="5" spans="1:11" ht="18.75" customHeight="1" x14ac:dyDescent="0.2">
      <c r="A5" s="95"/>
      <c r="B5" s="44"/>
      <c r="C5" s="483" t="s">
        <v>110</v>
      </c>
      <c r="D5" s="484"/>
      <c r="E5" s="484"/>
      <c r="F5" s="485"/>
      <c r="G5" s="488" t="s">
        <v>180</v>
      </c>
    </row>
    <row r="6" spans="1:11" ht="14.25" x14ac:dyDescent="0.2">
      <c r="A6" s="96"/>
      <c r="B6" s="47" t="s">
        <v>0</v>
      </c>
      <c r="C6" s="107"/>
      <c r="D6" s="107"/>
      <c r="E6" s="486" t="s">
        <v>199</v>
      </c>
      <c r="F6" s="487"/>
      <c r="G6" s="489"/>
    </row>
    <row r="7" spans="1:11" ht="14.25" x14ac:dyDescent="0.2">
      <c r="A7" s="97" t="s">
        <v>4</v>
      </c>
      <c r="B7" s="45"/>
      <c r="C7" s="46" t="s">
        <v>0</v>
      </c>
      <c r="D7" s="46" t="s">
        <v>6</v>
      </c>
      <c r="E7" s="106" t="s">
        <v>0</v>
      </c>
      <c r="F7" s="106" t="s">
        <v>6</v>
      </c>
      <c r="G7" s="490"/>
    </row>
    <row r="8" spans="1:11" ht="14.25" x14ac:dyDescent="0.2">
      <c r="A8" s="52" t="s">
        <v>111</v>
      </c>
      <c r="B8" s="328">
        <f>C8+G8</f>
        <v>36088</v>
      </c>
      <c r="C8" s="328">
        <v>22451</v>
      </c>
      <c r="D8" s="425">
        <v>5208</v>
      </c>
      <c r="E8" s="328">
        <v>2249</v>
      </c>
      <c r="F8" s="425">
        <v>574</v>
      </c>
      <c r="G8" s="398">
        <v>13637</v>
      </c>
      <c r="H8" s="211"/>
      <c r="I8" s="65"/>
      <c r="K8" s="93"/>
    </row>
    <row r="9" spans="1:11" ht="12.75" x14ac:dyDescent="0.2">
      <c r="A9" s="52" t="s">
        <v>3</v>
      </c>
      <c r="B9" s="328">
        <f>C9+G9</f>
        <v>12582</v>
      </c>
      <c r="C9" s="328">
        <v>8390</v>
      </c>
      <c r="D9" s="328">
        <v>3655</v>
      </c>
      <c r="E9" s="328">
        <v>4509</v>
      </c>
      <c r="F9" s="328">
        <v>1827</v>
      </c>
      <c r="G9" s="398">
        <v>4192</v>
      </c>
      <c r="H9" s="211"/>
    </row>
    <row r="10" spans="1:11" ht="12.75" x14ac:dyDescent="0.2">
      <c r="A10" s="253" t="s">
        <v>188</v>
      </c>
      <c r="B10" s="399">
        <f>C10+G10</f>
        <v>1918</v>
      </c>
      <c r="C10" s="399">
        <v>1156</v>
      </c>
      <c r="D10" s="399">
        <v>607</v>
      </c>
      <c r="E10" s="399">
        <v>396</v>
      </c>
      <c r="F10" s="399">
        <v>175</v>
      </c>
      <c r="G10" s="421">
        <v>762</v>
      </c>
      <c r="H10" s="211"/>
    </row>
    <row r="11" spans="1:11" ht="12.75" x14ac:dyDescent="0.2">
      <c r="A11" s="52" t="s">
        <v>2</v>
      </c>
      <c r="B11" s="328">
        <f>C11+G11</f>
        <v>36306</v>
      </c>
      <c r="C11" s="328">
        <v>27093</v>
      </c>
      <c r="D11" s="328">
        <v>13189</v>
      </c>
      <c r="E11" s="328">
        <v>13140</v>
      </c>
      <c r="F11" s="328">
        <v>5527</v>
      </c>
      <c r="G11" s="424">
        <v>9213</v>
      </c>
      <c r="H11" s="211"/>
    </row>
    <row r="12" spans="1:11" ht="12.75" x14ac:dyDescent="0.2">
      <c r="A12" s="253" t="s">
        <v>189</v>
      </c>
      <c r="B12" s="399">
        <f>C12+G12</f>
        <v>5585</v>
      </c>
      <c r="C12" s="399">
        <v>3679</v>
      </c>
      <c r="D12" s="399">
        <v>1870</v>
      </c>
      <c r="E12" s="399">
        <v>1999</v>
      </c>
      <c r="F12" s="399">
        <v>910</v>
      </c>
      <c r="G12" s="421">
        <v>1906</v>
      </c>
      <c r="H12" s="211"/>
    </row>
    <row r="13" spans="1:11" ht="12.75" x14ac:dyDescent="0.2">
      <c r="A13" s="54" t="s">
        <v>0</v>
      </c>
      <c r="B13" s="400">
        <f>SUM(B8:B9,B11)</f>
        <v>84976</v>
      </c>
      <c r="C13" s="400">
        <f>SUM(C8:C9,C11)</f>
        <v>57934</v>
      </c>
      <c r="D13" s="400">
        <f t="shared" ref="D13:G13" si="0">SUM(D8:D9,D11)</f>
        <v>22052</v>
      </c>
      <c r="E13" s="400">
        <f t="shared" si="0"/>
        <v>19898</v>
      </c>
      <c r="F13" s="400">
        <f t="shared" si="0"/>
        <v>7928</v>
      </c>
      <c r="G13" s="401">
        <f t="shared" si="0"/>
        <v>27042</v>
      </c>
      <c r="H13" s="211"/>
    </row>
    <row r="14" spans="1:11" x14ac:dyDescent="0.2">
      <c r="B14" s="342"/>
      <c r="C14" s="65"/>
    </row>
    <row r="15" spans="1:11" x14ac:dyDescent="0.2">
      <c r="A15" s="49" t="s">
        <v>242</v>
      </c>
    </row>
    <row r="16" spans="1:11" x14ac:dyDescent="0.2">
      <c r="A16" s="252" t="s">
        <v>198</v>
      </c>
    </row>
    <row r="17" spans="1:5" x14ac:dyDescent="0.2">
      <c r="A17" s="17" t="s">
        <v>163</v>
      </c>
      <c r="C17" s="65"/>
      <c r="D17" s="65"/>
    </row>
    <row r="18" spans="1:5" x14ac:dyDescent="0.2">
      <c r="B18" s="65"/>
      <c r="D18" s="65"/>
    </row>
    <row r="19" spans="1:5" ht="12.75" x14ac:dyDescent="0.2">
      <c r="A19" s="325" t="s">
        <v>200</v>
      </c>
      <c r="B19" s="181"/>
      <c r="C19" s="181"/>
    </row>
    <row r="25" spans="1:5" x14ac:dyDescent="0.2">
      <c r="E25" s="296"/>
    </row>
  </sheetData>
  <mergeCells count="3">
    <mergeCell ref="C5:F5"/>
    <mergeCell ref="E6:F6"/>
    <mergeCell ref="G5:G7"/>
  </mergeCells>
  <phoneticPr fontId="0" type="noConversion"/>
  <hyperlinks>
    <hyperlink ref="A19" location="Innhold!A1" display="Innhold" xr:uid="{00000000-0004-0000-0A00-000000000000}"/>
  </hyperlinks>
  <pageMargins left="0.78740157499999996" right="0.78740157499999996" top="0.984251969" bottom="0.984251969" header="0.5" footer="0.5"/>
  <pageSetup paperSize="9" scale="90" fitToHeight="0" orientation="landscape" r:id="rId1"/>
  <headerFooter alignWithMargins="0"/>
  <ignoredErrors>
    <ignoredError sqref="C15:G15 D14:G1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  <pageSetUpPr fitToPage="1"/>
  </sheetPr>
  <dimension ref="A1:AG147"/>
  <sheetViews>
    <sheetView zoomScaleNormal="100" workbookViewId="0"/>
  </sheetViews>
  <sheetFormatPr baseColWidth="10" defaultColWidth="9.140625" defaultRowHeight="12.75" x14ac:dyDescent="0.2"/>
  <cols>
    <col min="1" max="1" width="1.7109375" style="27" customWidth="1"/>
    <col min="2" max="2" width="40.28515625" style="27" customWidth="1"/>
    <col min="3" max="3" width="17.140625" style="27" customWidth="1"/>
    <col min="4" max="4" width="17.28515625" style="27" customWidth="1"/>
    <col min="5" max="5" width="20.140625" style="27" customWidth="1"/>
    <col min="6" max="6" width="9.140625" style="27"/>
    <col min="7" max="23" width="9.140625" style="206"/>
    <col min="24" max="25" width="21" style="27" customWidth="1"/>
    <col min="26" max="16384" width="9.140625" style="27"/>
  </cols>
  <sheetData>
    <row r="1" spans="1:33" x14ac:dyDescent="0.2">
      <c r="A1" s="357" t="s">
        <v>223</v>
      </c>
    </row>
    <row r="2" spans="1:33" ht="18" x14ac:dyDescent="0.25">
      <c r="A2" s="75" t="s">
        <v>5</v>
      </c>
      <c r="B2" s="22"/>
      <c r="C2" s="31"/>
      <c r="D2" s="31"/>
      <c r="E2" s="31"/>
      <c r="F2" s="31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</row>
    <row r="3" spans="1:33" ht="33.75" customHeight="1" x14ac:dyDescent="0.25">
      <c r="A3" s="493" t="s">
        <v>218</v>
      </c>
      <c r="B3" s="493"/>
      <c r="C3" s="494"/>
      <c r="D3" s="494"/>
      <c r="E3" s="494"/>
      <c r="F3" s="31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</row>
    <row r="4" spans="1:33" x14ac:dyDescent="0.2">
      <c r="A4" s="31"/>
      <c r="B4" s="31"/>
      <c r="C4" s="31"/>
      <c r="D4" s="31"/>
      <c r="E4" s="31"/>
      <c r="F4" s="31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ht="14.25" customHeight="1" x14ac:dyDescent="0.2">
      <c r="A5" s="98"/>
      <c r="B5" s="61"/>
      <c r="C5" s="491" t="s">
        <v>4</v>
      </c>
      <c r="D5" s="492"/>
      <c r="E5" s="492"/>
      <c r="F5" s="31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ht="14.25" customHeight="1" x14ac:dyDescent="0.2">
      <c r="A6" s="99"/>
      <c r="B6" s="62"/>
      <c r="C6" s="40" t="s">
        <v>9</v>
      </c>
      <c r="D6" s="40" t="s">
        <v>3</v>
      </c>
      <c r="E6" s="85" t="s">
        <v>66</v>
      </c>
      <c r="F6" s="31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ht="15.75" customHeight="1" x14ac:dyDescent="0.2">
      <c r="A7" s="82" t="s">
        <v>8</v>
      </c>
      <c r="B7" s="56"/>
      <c r="C7" s="41"/>
      <c r="D7" s="41"/>
      <c r="E7" s="86" t="s">
        <v>64</v>
      </c>
      <c r="F7" s="31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x14ac:dyDescent="0.2">
      <c r="A8" s="89" t="s">
        <v>10</v>
      </c>
      <c r="B8" s="55"/>
      <c r="C8" s="29">
        <f>SUM(D8:E8)</f>
        <v>3545</v>
      </c>
      <c r="D8" s="328">
        <v>682</v>
      </c>
      <c r="E8" s="398">
        <v>2863</v>
      </c>
      <c r="F8" s="31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x14ac:dyDescent="0.2">
      <c r="A9" s="81"/>
      <c r="B9" s="53" t="s">
        <v>67</v>
      </c>
      <c r="C9" s="35"/>
      <c r="D9" s="328"/>
      <c r="E9" s="398"/>
      <c r="F9" s="31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x14ac:dyDescent="0.2">
      <c r="A10" s="73"/>
      <c r="B10" s="53" t="s">
        <v>80</v>
      </c>
      <c r="C10" s="29">
        <f>SUM(D10:E10)</f>
        <v>165</v>
      </c>
      <c r="D10" s="328">
        <v>48</v>
      </c>
      <c r="E10" s="398">
        <v>117</v>
      </c>
      <c r="F10" s="31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x14ac:dyDescent="0.2">
      <c r="A11" s="73"/>
      <c r="B11" s="53" t="s">
        <v>81</v>
      </c>
      <c r="C11" s="376">
        <f t="shared" ref="C11:C54" si="0">SUM(D11:E11)</f>
        <v>1045</v>
      </c>
      <c r="D11" s="328">
        <v>309</v>
      </c>
      <c r="E11" s="398">
        <v>736</v>
      </c>
      <c r="F11" s="3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x14ac:dyDescent="0.2">
      <c r="A12" s="73"/>
      <c r="B12" s="53" t="s">
        <v>82</v>
      </c>
      <c r="C12" s="29">
        <f t="shared" si="0"/>
        <v>87</v>
      </c>
      <c r="D12" s="320" t="s">
        <v>202</v>
      </c>
      <c r="E12" s="398">
        <v>87</v>
      </c>
      <c r="F12" s="31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ht="14.25" x14ac:dyDescent="0.2">
      <c r="A13" s="73"/>
      <c r="B13" s="160" t="s">
        <v>162</v>
      </c>
      <c r="C13" s="29">
        <f t="shared" si="0"/>
        <v>1075</v>
      </c>
      <c r="D13" s="328">
        <v>203</v>
      </c>
      <c r="E13" s="398">
        <v>872</v>
      </c>
      <c r="F13" s="206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x14ac:dyDescent="0.2">
      <c r="A14" s="73"/>
      <c r="B14" s="52"/>
      <c r="C14" s="29"/>
      <c r="D14" s="328"/>
      <c r="E14" s="398"/>
      <c r="F14" s="206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x14ac:dyDescent="0.2">
      <c r="A15" s="73" t="s">
        <v>13</v>
      </c>
      <c r="B15" s="52"/>
      <c r="C15" s="29">
        <f t="shared" si="0"/>
        <v>9151</v>
      </c>
      <c r="D15" s="328">
        <v>1157</v>
      </c>
      <c r="E15" s="398">
        <v>7994</v>
      </c>
      <c r="F15" s="222"/>
      <c r="G15" s="222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x14ac:dyDescent="0.2">
      <c r="A16" s="73" t="s">
        <v>11</v>
      </c>
      <c r="B16" s="53" t="s">
        <v>67</v>
      </c>
      <c r="C16" s="29"/>
      <c r="D16" s="328"/>
      <c r="E16" s="398"/>
      <c r="F16" s="222"/>
      <c r="G16" s="222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ht="12.75" customHeight="1" x14ac:dyDescent="0.2">
      <c r="A17" s="73" t="s">
        <v>12</v>
      </c>
      <c r="B17" s="53" t="s">
        <v>80</v>
      </c>
      <c r="C17" s="29">
        <f t="shared" si="0"/>
        <v>160</v>
      </c>
      <c r="D17" s="328">
        <v>24</v>
      </c>
      <c r="E17" s="398">
        <v>136</v>
      </c>
      <c r="F17" s="222"/>
      <c r="G17" s="302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x14ac:dyDescent="0.2">
      <c r="A18" s="73" t="s">
        <v>14</v>
      </c>
      <c r="B18" s="53" t="s">
        <v>83</v>
      </c>
      <c r="C18" s="29">
        <f t="shared" si="0"/>
        <v>319</v>
      </c>
      <c r="D18" s="328">
        <v>5</v>
      </c>
      <c r="E18" s="398">
        <v>314</v>
      </c>
      <c r="F18" s="222"/>
      <c r="G18" s="222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x14ac:dyDescent="0.2">
      <c r="A19" s="81" t="s">
        <v>62</v>
      </c>
      <c r="B19" s="53" t="s">
        <v>84</v>
      </c>
      <c r="C19" s="29">
        <f t="shared" si="0"/>
        <v>122</v>
      </c>
      <c r="D19" s="328">
        <v>59</v>
      </c>
      <c r="E19" s="398">
        <v>63</v>
      </c>
      <c r="F19" s="222"/>
      <c r="G19" s="222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x14ac:dyDescent="0.2">
      <c r="A20" s="73" t="s">
        <v>15</v>
      </c>
      <c r="B20" s="53" t="s">
        <v>85</v>
      </c>
      <c r="C20" s="29">
        <f t="shared" si="0"/>
        <v>89</v>
      </c>
      <c r="D20" s="328">
        <v>7</v>
      </c>
      <c r="E20" s="398">
        <v>82</v>
      </c>
      <c r="F20" s="222"/>
      <c r="G20" s="222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x14ac:dyDescent="0.2">
      <c r="A21" s="73" t="s">
        <v>16</v>
      </c>
      <c r="B21" s="53" t="s">
        <v>86</v>
      </c>
      <c r="C21" s="29">
        <f t="shared" si="0"/>
        <v>1507</v>
      </c>
      <c r="D21" s="328">
        <v>264</v>
      </c>
      <c r="E21" s="398">
        <v>1243</v>
      </c>
      <c r="F21" s="222"/>
      <c r="G21" s="222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x14ac:dyDescent="0.2">
      <c r="A22" s="73" t="s">
        <v>17</v>
      </c>
      <c r="B22" s="53" t="s">
        <v>87</v>
      </c>
      <c r="C22" s="29">
        <f t="shared" si="0"/>
        <v>321</v>
      </c>
      <c r="D22" s="328">
        <v>55</v>
      </c>
      <c r="E22" s="398">
        <v>266</v>
      </c>
      <c r="F22" s="222"/>
      <c r="G22" s="2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x14ac:dyDescent="0.2">
      <c r="A23" s="73" t="s">
        <v>18</v>
      </c>
      <c r="B23" s="53" t="s">
        <v>88</v>
      </c>
      <c r="C23" s="29">
        <f t="shared" si="0"/>
        <v>58</v>
      </c>
      <c r="D23" s="328">
        <v>9</v>
      </c>
      <c r="E23" s="398">
        <v>49</v>
      </c>
      <c r="F23" s="222"/>
      <c r="G23" s="222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x14ac:dyDescent="0.2">
      <c r="A24" s="73" t="s">
        <v>19</v>
      </c>
      <c r="B24" s="53" t="s">
        <v>89</v>
      </c>
      <c r="C24" s="29">
        <f t="shared" si="0"/>
        <v>147</v>
      </c>
      <c r="D24" s="328">
        <v>16</v>
      </c>
      <c r="E24" s="398">
        <v>131</v>
      </c>
      <c r="F24" s="222"/>
      <c r="G24" s="222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ht="14.25" x14ac:dyDescent="0.2">
      <c r="A25" s="73"/>
      <c r="B25" s="160" t="s">
        <v>162</v>
      </c>
      <c r="C25" s="29">
        <f t="shared" si="0"/>
        <v>3299</v>
      </c>
      <c r="D25" s="328">
        <v>503</v>
      </c>
      <c r="E25" s="398">
        <v>2796</v>
      </c>
      <c r="F25" s="222"/>
      <c r="G25" s="222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x14ac:dyDescent="0.2">
      <c r="A26" s="73"/>
      <c r="B26" s="52"/>
      <c r="C26" s="29"/>
      <c r="D26" s="328"/>
      <c r="E26" s="398"/>
      <c r="F26" s="222"/>
      <c r="G26" s="222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x14ac:dyDescent="0.2">
      <c r="A27" s="81" t="s">
        <v>95</v>
      </c>
      <c r="B27" s="53"/>
      <c r="C27" s="29">
        <f t="shared" si="0"/>
        <v>4901</v>
      </c>
      <c r="D27" s="328">
        <v>1374</v>
      </c>
      <c r="E27" s="398">
        <v>3527</v>
      </c>
      <c r="F27" s="222"/>
      <c r="G27" s="222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x14ac:dyDescent="0.2">
      <c r="A28" s="73" t="s">
        <v>11</v>
      </c>
      <c r="B28" s="53" t="s">
        <v>67</v>
      </c>
      <c r="C28" s="29"/>
      <c r="D28" s="328"/>
      <c r="E28" s="398"/>
      <c r="F28" s="222"/>
      <c r="G28" s="222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x14ac:dyDescent="0.2">
      <c r="A29" s="73" t="s">
        <v>20</v>
      </c>
      <c r="B29" s="53" t="s">
        <v>102</v>
      </c>
      <c r="C29" s="29">
        <f t="shared" si="0"/>
        <v>1200</v>
      </c>
      <c r="D29" s="328">
        <v>455</v>
      </c>
      <c r="E29" s="398">
        <v>745</v>
      </c>
      <c r="F29" s="222"/>
      <c r="G29" s="302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ht="14.25" x14ac:dyDescent="0.2">
      <c r="A30" s="73"/>
      <c r="B30" s="160" t="s">
        <v>162</v>
      </c>
      <c r="C30" s="29">
        <f t="shared" si="0"/>
        <v>2093</v>
      </c>
      <c r="D30" s="328">
        <v>718</v>
      </c>
      <c r="E30" s="398">
        <v>1375</v>
      </c>
      <c r="F30" s="222"/>
      <c r="G30" s="222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x14ac:dyDescent="0.2">
      <c r="A31" s="73"/>
      <c r="B31" s="52"/>
      <c r="C31" s="29"/>
      <c r="D31" s="328"/>
      <c r="E31" s="398"/>
      <c r="F31" s="222"/>
      <c r="G31" s="222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x14ac:dyDescent="0.2">
      <c r="A32" s="73" t="s">
        <v>21</v>
      </c>
      <c r="B32" s="52"/>
      <c r="C32" s="29">
        <f t="shared" si="0"/>
        <v>5279</v>
      </c>
      <c r="D32" s="328">
        <v>2388</v>
      </c>
      <c r="E32" s="398">
        <v>2891</v>
      </c>
      <c r="F32" s="222"/>
      <c r="G32" s="22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x14ac:dyDescent="0.2">
      <c r="A33" s="73" t="s">
        <v>11</v>
      </c>
      <c r="B33" s="53" t="s">
        <v>67</v>
      </c>
      <c r="C33" s="29"/>
      <c r="D33" s="328"/>
      <c r="E33" s="398"/>
      <c r="F33" s="222"/>
      <c r="G33" s="222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x14ac:dyDescent="0.2">
      <c r="A34" s="73" t="s">
        <v>22</v>
      </c>
      <c r="B34" s="53" t="s">
        <v>91</v>
      </c>
      <c r="C34" s="29">
        <f t="shared" si="0"/>
        <v>39</v>
      </c>
      <c r="D34" s="328">
        <v>11</v>
      </c>
      <c r="E34" s="398">
        <v>28</v>
      </c>
      <c r="F34" s="222"/>
      <c r="G34" s="302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x14ac:dyDescent="0.2">
      <c r="A35" s="73" t="s">
        <v>23</v>
      </c>
      <c r="B35" s="53" t="s">
        <v>92</v>
      </c>
      <c r="C35" s="29">
        <f t="shared" si="0"/>
        <v>1516</v>
      </c>
      <c r="D35" s="328">
        <v>767</v>
      </c>
      <c r="E35" s="398">
        <v>749</v>
      </c>
      <c r="F35" s="222"/>
      <c r="G35" s="222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ht="14.25" x14ac:dyDescent="0.2">
      <c r="A36" s="73"/>
      <c r="B36" s="160" t="s">
        <v>162</v>
      </c>
      <c r="C36" s="29">
        <f t="shared" si="0"/>
        <v>2353</v>
      </c>
      <c r="D36" s="328">
        <v>997</v>
      </c>
      <c r="E36" s="398">
        <v>1356</v>
      </c>
      <c r="F36" s="222"/>
      <c r="G36" s="302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x14ac:dyDescent="0.2">
      <c r="A37" s="73"/>
      <c r="B37" s="52"/>
      <c r="C37" s="29"/>
      <c r="D37" s="328"/>
      <c r="E37" s="398"/>
      <c r="F37" s="222"/>
      <c r="G37" s="222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x14ac:dyDescent="0.2">
      <c r="A38" s="73" t="s">
        <v>24</v>
      </c>
      <c r="B38" s="52"/>
      <c r="C38" s="29">
        <f t="shared" si="0"/>
        <v>9883</v>
      </c>
      <c r="D38" s="328">
        <v>1723</v>
      </c>
      <c r="E38" s="398">
        <v>8160</v>
      </c>
      <c r="F38" s="222"/>
      <c r="G38" s="222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x14ac:dyDescent="0.2">
      <c r="A39" s="73" t="s">
        <v>11</v>
      </c>
      <c r="B39" s="53" t="s">
        <v>67</v>
      </c>
      <c r="C39" s="29"/>
      <c r="D39" s="328"/>
      <c r="E39" s="398"/>
      <c r="F39" s="222"/>
      <c r="G39" s="222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ht="12.75" customHeight="1" x14ac:dyDescent="0.2">
      <c r="A40" s="73" t="s">
        <v>25</v>
      </c>
      <c r="B40" s="53" t="s">
        <v>93</v>
      </c>
      <c r="C40" s="29">
        <f t="shared" si="0"/>
        <v>115</v>
      </c>
      <c r="D40" s="328">
        <v>37</v>
      </c>
      <c r="E40" s="398">
        <v>78</v>
      </c>
      <c r="F40" s="222"/>
      <c r="G40" s="222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ht="14.25" x14ac:dyDescent="0.2">
      <c r="A41" s="73" t="s">
        <v>26</v>
      </c>
      <c r="B41" s="160" t="s">
        <v>160</v>
      </c>
      <c r="C41" s="29">
        <f t="shared" si="0"/>
        <v>4014</v>
      </c>
      <c r="D41" s="328">
        <v>863</v>
      </c>
      <c r="E41" s="398">
        <v>3151</v>
      </c>
      <c r="F41" s="222"/>
      <c r="G41" s="222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ht="14.25" x14ac:dyDescent="0.2">
      <c r="A42" s="73" t="s">
        <v>27</v>
      </c>
      <c r="B42" s="160" t="s">
        <v>161</v>
      </c>
      <c r="C42" s="29">
        <f t="shared" si="0"/>
        <v>221</v>
      </c>
      <c r="D42" s="328">
        <v>27</v>
      </c>
      <c r="E42" s="398">
        <v>194</v>
      </c>
      <c r="F42" s="222"/>
      <c r="G42" s="22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x14ac:dyDescent="0.2">
      <c r="A43" s="73" t="s">
        <v>16</v>
      </c>
      <c r="B43" s="53" t="s">
        <v>86</v>
      </c>
      <c r="C43" s="29">
        <f t="shared" si="0"/>
        <v>503</v>
      </c>
      <c r="D43" s="328">
        <v>43</v>
      </c>
      <c r="E43" s="398">
        <v>460</v>
      </c>
      <c r="F43" s="222"/>
      <c r="G43" s="222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x14ac:dyDescent="0.2">
      <c r="A44" s="73" t="s">
        <v>28</v>
      </c>
      <c r="B44" s="53" t="s">
        <v>94</v>
      </c>
      <c r="C44" s="29">
        <f t="shared" si="0"/>
        <v>28</v>
      </c>
      <c r="D44" s="328">
        <v>3</v>
      </c>
      <c r="E44" s="398">
        <v>25</v>
      </c>
      <c r="F44" s="222"/>
      <c r="G44" s="222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ht="14.25" x14ac:dyDescent="0.2">
      <c r="A45" s="73"/>
      <c r="B45" s="160" t="s">
        <v>162</v>
      </c>
      <c r="C45" s="29">
        <f t="shared" si="0"/>
        <v>2417</v>
      </c>
      <c r="D45" s="328">
        <v>288</v>
      </c>
      <c r="E45" s="398">
        <v>2129</v>
      </c>
      <c r="F45" s="222"/>
      <c r="G45" s="302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x14ac:dyDescent="0.2">
      <c r="A46" s="73"/>
      <c r="B46" s="53"/>
      <c r="C46" s="29"/>
      <c r="D46" s="328"/>
      <c r="E46" s="398"/>
      <c r="F46" s="222"/>
      <c r="G46" s="222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x14ac:dyDescent="0.2">
      <c r="A47" s="81" t="s">
        <v>97</v>
      </c>
      <c r="B47" s="53"/>
      <c r="C47" s="29">
        <f t="shared" si="0"/>
        <v>1291</v>
      </c>
      <c r="D47" s="328">
        <v>973</v>
      </c>
      <c r="E47" s="398">
        <v>318</v>
      </c>
      <c r="F47" s="222"/>
      <c r="G47" s="222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x14ac:dyDescent="0.2">
      <c r="A48" s="73"/>
      <c r="B48" s="53" t="s">
        <v>67</v>
      </c>
      <c r="C48" s="29"/>
      <c r="D48" s="328"/>
      <c r="E48" s="398"/>
      <c r="F48" s="222"/>
      <c r="G48" s="222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1:33" x14ac:dyDescent="0.2">
      <c r="A49" s="73"/>
      <c r="B49" s="53" t="s">
        <v>101</v>
      </c>
      <c r="C49" s="29">
        <f t="shared" si="0"/>
        <v>165</v>
      </c>
      <c r="D49" s="328">
        <v>131</v>
      </c>
      <c r="E49" s="398">
        <v>34</v>
      </c>
      <c r="F49" s="222"/>
      <c r="G49" s="222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33" ht="14.25" x14ac:dyDescent="0.2">
      <c r="A50" s="73"/>
      <c r="B50" s="160" t="s">
        <v>217</v>
      </c>
      <c r="C50" s="29">
        <f t="shared" si="0"/>
        <v>251</v>
      </c>
      <c r="D50" s="328">
        <v>99</v>
      </c>
      <c r="E50" s="398">
        <v>152</v>
      </c>
      <c r="F50" s="222"/>
      <c r="G50" s="222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x14ac:dyDescent="0.2">
      <c r="A51" s="73"/>
      <c r="B51" s="53" t="s">
        <v>90</v>
      </c>
      <c r="C51" s="29">
        <f t="shared" si="0"/>
        <v>11</v>
      </c>
      <c r="D51" s="328">
        <v>11</v>
      </c>
      <c r="E51" s="402" t="s">
        <v>202</v>
      </c>
      <c r="F51" s="222"/>
      <c r="G51" s="222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ht="14.25" x14ac:dyDescent="0.2">
      <c r="A52" s="73"/>
      <c r="B52" s="160" t="s">
        <v>162</v>
      </c>
      <c r="C52" s="29">
        <f t="shared" si="0"/>
        <v>378</v>
      </c>
      <c r="D52" s="328">
        <v>312</v>
      </c>
      <c r="E52" s="398">
        <v>66</v>
      </c>
      <c r="F52" s="222"/>
      <c r="G52" s="30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x14ac:dyDescent="0.2">
      <c r="A53" s="73"/>
      <c r="B53" s="53"/>
      <c r="C53" s="29"/>
      <c r="D53" s="328"/>
      <c r="E53" s="398"/>
      <c r="F53" s="222"/>
      <c r="G53" s="222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1:33" x14ac:dyDescent="0.2">
      <c r="A54" s="73" t="s">
        <v>29</v>
      </c>
      <c r="B54" s="52"/>
      <c r="C54" s="29">
        <f t="shared" si="0"/>
        <v>5782</v>
      </c>
      <c r="D54" s="328">
        <v>480</v>
      </c>
      <c r="E54" s="398">
        <v>5302</v>
      </c>
      <c r="F54" s="31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1:33" x14ac:dyDescent="0.2">
      <c r="A55" s="70" t="s">
        <v>0</v>
      </c>
      <c r="B55" s="54"/>
      <c r="C55" s="36">
        <f>C54+C47+C38+C32+C27+C15+C8</f>
        <v>39832</v>
      </c>
      <c r="D55" s="400">
        <f t="shared" ref="D55" si="1">D54+D47+D38+D32+D27+D15+D8</f>
        <v>8777</v>
      </c>
      <c r="E55" s="403">
        <f>E54+E47+E38+E32+E27+E15+E8</f>
        <v>31055</v>
      </c>
      <c r="F55" s="2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1:33" x14ac:dyDescent="0.2">
      <c r="A56" s="70"/>
      <c r="B56" s="70"/>
      <c r="C56" s="94"/>
      <c r="D56" s="94"/>
      <c r="E56" s="94"/>
      <c r="F56" s="25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1:33" ht="12.75" customHeight="1" x14ac:dyDescent="0.2">
      <c r="A57" s="27" t="s">
        <v>165</v>
      </c>
      <c r="B57" s="25"/>
      <c r="D57" s="68"/>
      <c r="F57" s="25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 s="28" customFormat="1" x14ac:dyDescent="0.2">
      <c r="A58" s="17" t="s">
        <v>164</v>
      </c>
      <c r="B58" s="34"/>
      <c r="C58" s="27"/>
      <c r="D58" s="27"/>
      <c r="E58" s="27"/>
      <c r="F58" s="27"/>
      <c r="G58" s="206"/>
      <c r="H58" s="206"/>
      <c r="I58" s="206"/>
      <c r="J58" s="206"/>
      <c r="K58" s="206"/>
      <c r="L58" s="206"/>
      <c r="M58" s="206"/>
      <c r="N58" s="206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x14ac:dyDescent="0.2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1:33" x14ac:dyDescent="0.2">
      <c r="A60" s="325" t="s">
        <v>200</v>
      </c>
      <c r="B60" s="69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1:33" x14ac:dyDescent="0.2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1:33" x14ac:dyDescent="0.2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 x14ac:dyDescent="0.2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1:33" x14ac:dyDescent="0.2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15:33" x14ac:dyDescent="0.2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pans="15:33" x14ac:dyDescent="0.2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pans="15:33" x14ac:dyDescent="0.2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5:33" x14ac:dyDescent="0.2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15:33" x14ac:dyDescent="0.2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  <row r="70" spans="15:33" x14ac:dyDescent="0.2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15:33" x14ac:dyDescent="0.2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5:33" x14ac:dyDescent="0.2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</row>
    <row r="73" spans="15:33" x14ac:dyDescent="0.2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5:33" x14ac:dyDescent="0.2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</row>
    <row r="75" spans="15:33" x14ac:dyDescent="0.2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</row>
    <row r="76" spans="15:33" x14ac:dyDescent="0.2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</row>
    <row r="77" spans="15:33" x14ac:dyDescent="0.2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</row>
    <row r="78" spans="15:33" x14ac:dyDescent="0.2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</row>
    <row r="79" spans="15:33" x14ac:dyDescent="0.2"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</row>
    <row r="80" spans="15:33" x14ac:dyDescent="0.2"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</row>
    <row r="81" spans="15:33" x14ac:dyDescent="0.2"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5:33" x14ac:dyDescent="0.2"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pans="15:33" x14ac:dyDescent="0.2"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pans="15:33" x14ac:dyDescent="0.2"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15:33" x14ac:dyDescent="0.2"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  <row r="86" spans="15:33" x14ac:dyDescent="0.2"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</row>
    <row r="87" spans="15:33" x14ac:dyDescent="0.2"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</row>
    <row r="88" spans="15:33" x14ac:dyDescent="0.2"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</row>
    <row r="89" spans="15:33" x14ac:dyDescent="0.2"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</row>
    <row r="90" spans="15:33" x14ac:dyDescent="0.2"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</row>
    <row r="91" spans="15:33" x14ac:dyDescent="0.2"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</row>
    <row r="92" spans="15:33" x14ac:dyDescent="0.2"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</row>
    <row r="93" spans="15:33" x14ac:dyDescent="0.2"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</row>
    <row r="94" spans="15:33" x14ac:dyDescent="0.2"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</row>
    <row r="95" spans="15:33" x14ac:dyDescent="0.2"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</row>
    <row r="96" spans="15:33" x14ac:dyDescent="0.2"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</row>
    <row r="97" spans="15:33" x14ac:dyDescent="0.2"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</row>
    <row r="98" spans="15:33" x14ac:dyDescent="0.2"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</row>
    <row r="99" spans="15:33" x14ac:dyDescent="0.2"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</row>
    <row r="100" spans="15:33" x14ac:dyDescent="0.2"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</row>
    <row r="101" spans="15:33" x14ac:dyDescent="0.2"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</row>
    <row r="102" spans="15:33" x14ac:dyDescent="0.2"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</row>
    <row r="103" spans="15:33" x14ac:dyDescent="0.2"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5:33" x14ac:dyDescent="0.2"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</row>
    <row r="105" spans="15:33" x14ac:dyDescent="0.2"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</row>
    <row r="106" spans="15:33" x14ac:dyDescent="0.2"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5:33" x14ac:dyDescent="0.2"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</row>
    <row r="108" spans="15:33" x14ac:dyDescent="0.2"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</row>
    <row r="109" spans="15:33" x14ac:dyDescent="0.2"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</row>
    <row r="110" spans="15:33" x14ac:dyDescent="0.2"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</row>
    <row r="111" spans="15:33" x14ac:dyDescent="0.2"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5:33" x14ac:dyDescent="0.2"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</row>
    <row r="113" spans="15:33" x14ac:dyDescent="0.2"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</row>
    <row r="114" spans="15:33" x14ac:dyDescent="0.2"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5:33" x14ac:dyDescent="0.2"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</row>
    <row r="116" spans="15:33" x14ac:dyDescent="0.2"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</row>
    <row r="117" spans="15:33" x14ac:dyDescent="0.2"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</row>
    <row r="118" spans="15:33" x14ac:dyDescent="0.2"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</row>
    <row r="119" spans="15:33" x14ac:dyDescent="0.2"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</row>
    <row r="120" spans="15:33" x14ac:dyDescent="0.2"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</row>
    <row r="121" spans="15:33" x14ac:dyDescent="0.2"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</row>
    <row r="122" spans="15:33" x14ac:dyDescent="0.2"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</row>
    <row r="123" spans="15:33" x14ac:dyDescent="0.2"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</row>
    <row r="124" spans="15:33" x14ac:dyDescent="0.2"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</row>
    <row r="125" spans="15:33" x14ac:dyDescent="0.2"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</row>
    <row r="126" spans="15:33" x14ac:dyDescent="0.2"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15:33" x14ac:dyDescent="0.2"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</row>
    <row r="128" spans="15:33" x14ac:dyDescent="0.2"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</row>
    <row r="129" spans="15:33" x14ac:dyDescent="0.2"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</row>
    <row r="130" spans="15:33" x14ac:dyDescent="0.2"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</row>
    <row r="131" spans="15:33" x14ac:dyDescent="0.2"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</row>
    <row r="132" spans="15:33" x14ac:dyDescent="0.2"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</row>
    <row r="133" spans="15:33" x14ac:dyDescent="0.2"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</row>
    <row r="134" spans="15:33" x14ac:dyDescent="0.2"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</row>
    <row r="135" spans="15:33" x14ac:dyDescent="0.2"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</row>
    <row r="136" spans="15:33" x14ac:dyDescent="0.2"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</row>
    <row r="137" spans="15:33" x14ac:dyDescent="0.2"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</row>
    <row r="138" spans="15:33" x14ac:dyDescent="0.2"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</row>
    <row r="139" spans="15:33" x14ac:dyDescent="0.2"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</row>
    <row r="140" spans="15:33" x14ac:dyDescent="0.2"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</row>
    <row r="141" spans="15:33" x14ac:dyDescent="0.2"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</row>
    <row r="142" spans="15:33" x14ac:dyDescent="0.2"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</row>
    <row r="143" spans="15:33" x14ac:dyDescent="0.2"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</row>
    <row r="144" spans="15:33" x14ac:dyDescent="0.2"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</row>
    <row r="145" spans="15:33" x14ac:dyDescent="0.2"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</row>
    <row r="146" spans="15:33" x14ac:dyDescent="0.2"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</row>
    <row r="147" spans="15:33" x14ac:dyDescent="0.2"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</row>
  </sheetData>
  <sortState xmlns:xlrd2="http://schemas.microsoft.com/office/spreadsheetml/2017/richdata2" ref="Q10:X121">
    <sortCondition ref="V10:V121"/>
    <sortCondition ref="W10:W121"/>
  </sortState>
  <mergeCells count="2">
    <mergeCell ref="C5:E5"/>
    <mergeCell ref="A3:E3"/>
  </mergeCells>
  <phoneticPr fontId="0" type="noConversion"/>
  <hyperlinks>
    <hyperlink ref="A60" location="Innhold!A1" display="Innhold" xr:uid="{00000000-0004-0000-0B00-000000000000}"/>
  </hyperlinks>
  <pageMargins left="0.78740157499999996" right="0.78740157499999996" top="0.41" bottom="0.37" header="0.2" footer="0.19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  <pageSetUpPr fitToPage="1"/>
  </sheetPr>
  <dimension ref="A1:Q29"/>
  <sheetViews>
    <sheetView zoomScaleNormal="100" workbookViewId="0">
      <selection activeCell="A28" sqref="A28"/>
    </sheetView>
  </sheetViews>
  <sheetFormatPr baseColWidth="10" defaultColWidth="9.140625" defaultRowHeight="11.25" x14ac:dyDescent="0.2"/>
  <cols>
    <col min="1" max="1" width="17.7109375" style="27" customWidth="1"/>
    <col min="2" max="2" width="10" style="27" customWidth="1"/>
    <col min="3" max="3" width="15.5703125" style="27" customWidth="1"/>
    <col min="4" max="4" width="10" style="27" customWidth="1"/>
    <col min="5" max="5" width="15.28515625" style="27" customWidth="1"/>
    <col min="6" max="6" width="10" style="27" customWidth="1"/>
    <col min="7" max="7" width="15.28515625" style="27" bestFit="1" customWidth="1"/>
    <col min="8" max="8" width="10" style="27" customWidth="1"/>
    <col min="9" max="9" width="15.28515625" style="27" bestFit="1" customWidth="1"/>
    <col min="10" max="16384" width="9.140625" style="27"/>
  </cols>
  <sheetData>
    <row r="1" spans="1:17" ht="12" x14ac:dyDescent="0.2">
      <c r="A1" s="357" t="s">
        <v>225</v>
      </c>
    </row>
    <row r="2" spans="1:17" s="28" customFormat="1" ht="18" x14ac:dyDescent="0.25">
      <c r="A2" s="75" t="s">
        <v>7</v>
      </c>
      <c r="B2" s="25"/>
      <c r="C2" s="25"/>
      <c r="D2" s="25"/>
      <c r="E2" s="25"/>
      <c r="F2" s="25"/>
      <c r="G2" s="25"/>
      <c r="H2" s="25"/>
      <c r="I2" s="25"/>
    </row>
    <row r="3" spans="1:17" s="28" customFormat="1" ht="15.75" x14ac:dyDescent="0.25">
      <c r="A3" s="10" t="s">
        <v>112</v>
      </c>
      <c r="B3" s="25"/>
      <c r="C3" s="25"/>
      <c r="D3" s="25"/>
      <c r="E3" s="25"/>
      <c r="F3" s="25"/>
      <c r="G3" s="25"/>
      <c r="H3" s="25"/>
      <c r="I3" s="25"/>
    </row>
    <row r="4" spans="1:17" s="28" customFormat="1" ht="15.75" x14ac:dyDescent="0.25">
      <c r="A4" s="10" t="s">
        <v>220</v>
      </c>
      <c r="B4" s="25"/>
      <c r="C4" s="25"/>
      <c r="D4" s="25"/>
      <c r="E4" s="25"/>
      <c r="F4" s="25"/>
      <c r="G4" s="25"/>
      <c r="H4" s="25"/>
      <c r="I4" s="25"/>
    </row>
    <row r="5" spans="1:17" ht="12.75" x14ac:dyDescent="0.2">
      <c r="A5" s="31"/>
      <c r="B5" s="31"/>
      <c r="C5" s="31"/>
      <c r="D5" s="31"/>
      <c r="E5" s="31"/>
      <c r="F5" s="31"/>
      <c r="G5" s="31"/>
      <c r="H5" s="31"/>
      <c r="I5" s="31"/>
    </row>
    <row r="6" spans="1:17" ht="30" customHeight="1" x14ac:dyDescent="0.2">
      <c r="A6" s="58"/>
      <c r="B6" s="495" t="s">
        <v>0</v>
      </c>
      <c r="C6" s="496"/>
      <c r="D6" s="495" t="s">
        <v>170</v>
      </c>
      <c r="E6" s="496"/>
      <c r="F6" s="495" t="s">
        <v>3</v>
      </c>
      <c r="G6" s="496"/>
      <c r="H6" s="491" t="s">
        <v>2</v>
      </c>
      <c r="I6" s="492"/>
      <c r="K6"/>
      <c r="L6"/>
      <c r="M6"/>
      <c r="N6"/>
      <c r="O6"/>
      <c r="P6"/>
      <c r="Q6"/>
    </row>
    <row r="7" spans="1:17" ht="14.25" x14ac:dyDescent="0.2">
      <c r="A7" s="59"/>
      <c r="B7" s="50" t="s">
        <v>0</v>
      </c>
      <c r="C7" s="40" t="s">
        <v>67</v>
      </c>
      <c r="D7" s="50" t="s">
        <v>0</v>
      </c>
      <c r="E7" s="40" t="s">
        <v>67</v>
      </c>
      <c r="F7" s="50" t="s">
        <v>0</v>
      </c>
      <c r="G7" s="40" t="s">
        <v>67</v>
      </c>
      <c r="H7" s="50" t="s">
        <v>0</v>
      </c>
      <c r="I7" s="85" t="s">
        <v>67</v>
      </c>
      <c r="K7"/>
      <c r="L7"/>
      <c r="M7"/>
      <c r="N7"/>
      <c r="O7"/>
      <c r="P7"/>
      <c r="Q7"/>
    </row>
    <row r="8" spans="1:17" ht="14.25" x14ac:dyDescent="0.2">
      <c r="A8" s="59"/>
      <c r="B8" s="50"/>
      <c r="C8" s="40" t="s">
        <v>166</v>
      </c>
      <c r="D8" s="50"/>
      <c r="E8" s="40" t="s">
        <v>166</v>
      </c>
      <c r="F8" s="50"/>
      <c r="G8" s="40" t="s">
        <v>166</v>
      </c>
      <c r="H8" s="50"/>
      <c r="I8" s="85" t="s">
        <v>166</v>
      </c>
      <c r="K8"/>
      <c r="L8"/>
      <c r="M8"/>
      <c r="N8"/>
      <c r="O8"/>
      <c r="P8"/>
      <c r="Q8"/>
    </row>
    <row r="9" spans="1:17" ht="16.5" x14ac:dyDescent="0.2">
      <c r="A9" s="100" t="s">
        <v>53</v>
      </c>
      <c r="B9" s="48"/>
      <c r="C9" s="41" t="s">
        <v>109</v>
      </c>
      <c r="D9" s="48"/>
      <c r="E9" s="41" t="s">
        <v>171</v>
      </c>
      <c r="F9" s="48"/>
      <c r="G9" s="41" t="s">
        <v>109</v>
      </c>
      <c r="H9" s="48"/>
      <c r="I9" s="85" t="s">
        <v>109</v>
      </c>
      <c r="K9"/>
      <c r="L9"/>
      <c r="M9"/>
      <c r="N9"/>
      <c r="O9"/>
      <c r="P9"/>
      <c r="Q9"/>
    </row>
    <row r="10" spans="1:17" ht="12.75" x14ac:dyDescent="0.2">
      <c r="A10" s="52" t="s">
        <v>52</v>
      </c>
      <c r="B10" s="167">
        <f>SUM(D10,F10,H10)</f>
        <v>13739.418000000001</v>
      </c>
      <c r="C10" s="167">
        <f>SUM(E10,G10,I10)</f>
        <v>10563.71</v>
      </c>
      <c r="D10" s="320">
        <v>5540</v>
      </c>
      <c r="E10" s="440">
        <v>4258</v>
      </c>
      <c r="F10" s="167">
        <v>2504.7280000000001</v>
      </c>
      <c r="G10" s="167">
        <v>1982.13</v>
      </c>
      <c r="H10" s="316">
        <v>5694.6900000000005</v>
      </c>
      <c r="I10" s="404">
        <v>4323.58</v>
      </c>
      <c r="J10" s="129"/>
      <c r="K10"/>
      <c r="L10"/>
      <c r="M10"/>
      <c r="N10"/>
      <c r="O10"/>
      <c r="P10"/>
      <c r="Q10"/>
    </row>
    <row r="11" spans="1:17" ht="12.75" x14ac:dyDescent="0.2">
      <c r="A11" s="52" t="s">
        <v>54</v>
      </c>
      <c r="B11" s="167">
        <f t="shared" ref="B11:C15" si="0">SUM(D11,F11,H11)</f>
        <v>11397.305</v>
      </c>
      <c r="C11" s="167">
        <f t="shared" si="0"/>
        <v>7982.8249999999998</v>
      </c>
      <c r="D11" s="320">
        <v>7332</v>
      </c>
      <c r="E11" s="440">
        <v>5041</v>
      </c>
      <c r="F11" s="167">
        <v>2527.0250000000001</v>
      </c>
      <c r="G11" s="167">
        <v>1625.0450000000001</v>
      </c>
      <c r="H11" s="316">
        <v>1538.28</v>
      </c>
      <c r="I11" s="405">
        <v>1316.78</v>
      </c>
      <c r="J11" s="129"/>
      <c r="K11"/>
      <c r="L11"/>
      <c r="M11"/>
      <c r="N11"/>
      <c r="O11"/>
      <c r="P11"/>
      <c r="Q11"/>
    </row>
    <row r="12" spans="1:17" ht="12.75" x14ac:dyDescent="0.2">
      <c r="A12" s="52" t="s">
        <v>55</v>
      </c>
      <c r="B12" s="167">
        <f t="shared" si="0"/>
        <v>3812.49</v>
      </c>
      <c r="C12" s="167">
        <f t="shared" si="0"/>
        <v>2506.5500000000002</v>
      </c>
      <c r="D12" s="320">
        <v>2434</v>
      </c>
      <c r="E12" s="440">
        <v>1364</v>
      </c>
      <c r="F12" s="167">
        <v>399.53999999999996</v>
      </c>
      <c r="G12" s="167">
        <v>283.39999999999998</v>
      </c>
      <c r="H12" s="316">
        <v>978.94999999999993</v>
      </c>
      <c r="I12" s="405">
        <v>859.14999999999986</v>
      </c>
      <c r="J12" s="129"/>
      <c r="K12"/>
      <c r="L12"/>
      <c r="M12"/>
      <c r="N12"/>
      <c r="O12"/>
      <c r="P12"/>
      <c r="Q12"/>
    </row>
    <row r="13" spans="1:17" ht="12.75" x14ac:dyDescent="0.2">
      <c r="A13" s="52" t="s">
        <v>56</v>
      </c>
      <c r="B13" s="167">
        <f t="shared" si="0"/>
        <v>7195.0650000000005</v>
      </c>
      <c r="C13" s="167">
        <f t="shared" si="0"/>
        <v>4660.0770000000002</v>
      </c>
      <c r="D13" s="320">
        <v>2980</v>
      </c>
      <c r="E13" s="440">
        <v>1636</v>
      </c>
      <c r="F13" s="167">
        <v>1546.345</v>
      </c>
      <c r="G13" s="167">
        <v>986.2170000000001</v>
      </c>
      <c r="H13" s="316">
        <v>2668.72</v>
      </c>
      <c r="I13" s="405">
        <v>2037.86</v>
      </c>
      <c r="J13" s="129"/>
      <c r="K13"/>
      <c r="L13"/>
      <c r="M13"/>
      <c r="N13"/>
      <c r="O13"/>
      <c r="P13"/>
      <c r="Q13"/>
    </row>
    <row r="14" spans="1:17" ht="12.75" x14ac:dyDescent="0.2">
      <c r="A14" s="52" t="s">
        <v>57</v>
      </c>
      <c r="B14" s="167">
        <f t="shared" si="0"/>
        <v>7325.2869999999984</v>
      </c>
      <c r="C14" s="167">
        <f t="shared" si="0"/>
        <v>5809.5249999999996</v>
      </c>
      <c r="D14" s="320">
        <v>2541</v>
      </c>
      <c r="E14" s="440">
        <v>1907</v>
      </c>
      <c r="F14" s="167">
        <v>1718.7069999999997</v>
      </c>
      <c r="G14" s="167">
        <v>1306.0249999999999</v>
      </c>
      <c r="H14" s="316">
        <v>3065.5799999999995</v>
      </c>
      <c r="I14" s="405">
        <v>2596.4999999999995</v>
      </c>
      <c r="J14" s="129"/>
      <c r="K14"/>
      <c r="L14"/>
      <c r="M14"/>
      <c r="N14"/>
      <c r="O14"/>
      <c r="P14"/>
      <c r="Q14"/>
    </row>
    <row r="15" spans="1:17" ht="12.75" x14ac:dyDescent="0.2">
      <c r="A15" s="53" t="s">
        <v>63</v>
      </c>
      <c r="B15" s="167">
        <f t="shared" si="0"/>
        <v>3168.2149999999997</v>
      </c>
      <c r="C15" s="167">
        <f t="shared" si="0"/>
        <v>2368.373</v>
      </c>
      <c r="D15" s="320">
        <v>781</v>
      </c>
      <c r="E15" s="440">
        <v>485</v>
      </c>
      <c r="F15" s="167">
        <v>658.15499999999997</v>
      </c>
      <c r="G15" s="167">
        <v>479.28300000000002</v>
      </c>
      <c r="H15" s="316">
        <v>1729.0599999999997</v>
      </c>
      <c r="I15" s="405">
        <v>1404.09</v>
      </c>
      <c r="J15" s="129"/>
      <c r="K15"/>
      <c r="L15"/>
      <c r="M15"/>
      <c r="N15"/>
      <c r="O15"/>
      <c r="P15"/>
      <c r="Q15"/>
    </row>
    <row r="16" spans="1:17" s="28" customFormat="1" ht="12.75" x14ac:dyDescent="0.2">
      <c r="A16" s="54" t="s">
        <v>0</v>
      </c>
      <c r="B16" s="38">
        <f>SUM(D16,F16,H16)</f>
        <v>46234.78</v>
      </c>
      <c r="C16" s="38">
        <f>SUM(E16,G16,I16)</f>
        <v>33632.06</v>
      </c>
      <c r="D16" s="406">
        <v>21205</v>
      </c>
      <c r="E16" s="406">
        <v>14432</v>
      </c>
      <c r="F16" s="422">
        <f t="shared" ref="F16:G16" si="1">SUM(F10:F15)</f>
        <v>9354.5000000000018</v>
      </c>
      <c r="G16" s="422">
        <f t="shared" si="1"/>
        <v>6662.1</v>
      </c>
      <c r="H16" s="406">
        <f>SUM(H10:H15)</f>
        <v>15675.279999999999</v>
      </c>
      <c r="I16" s="407">
        <f>SUM(I10:I15)</f>
        <v>12537.96</v>
      </c>
      <c r="J16" s="457"/>
      <c r="K16"/>
      <c r="L16"/>
      <c r="M16"/>
      <c r="N16"/>
      <c r="O16"/>
      <c r="P16"/>
      <c r="Q16"/>
    </row>
    <row r="17" spans="1:17" s="28" customFormat="1" ht="12.75" x14ac:dyDescent="0.2">
      <c r="A17" s="174"/>
      <c r="B17" s="173"/>
      <c r="C17" s="173"/>
      <c r="D17" s="173"/>
      <c r="E17" s="173"/>
      <c r="F17" s="173"/>
      <c r="G17" s="173"/>
      <c r="H17" s="173"/>
      <c r="I17" s="173"/>
      <c r="K17"/>
      <c r="L17"/>
      <c r="M17"/>
      <c r="N17"/>
      <c r="O17"/>
      <c r="P17"/>
      <c r="Q17"/>
    </row>
    <row r="18" spans="1:17" s="28" customFormat="1" ht="12.75" x14ac:dyDescent="0.2">
      <c r="A18" s="49" t="s">
        <v>243</v>
      </c>
      <c r="B18" s="173"/>
      <c r="C18" s="173"/>
      <c r="D18" s="173"/>
      <c r="E18" s="37"/>
      <c r="F18" s="37"/>
      <c r="G18" s="37"/>
      <c r="H18" s="37"/>
      <c r="I18" s="37"/>
      <c r="K18"/>
      <c r="L18"/>
      <c r="M18"/>
      <c r="N18"/>
      <c r="O18"/>
      <c r="P18"/>
      <c r="Q18"/>
    </row>
    <row r="19" spans="1:17" s="28" customFormat="1" ht="12.75" x14ac:dyDescent="0.2">
      <c r="A19" s="27" t="s">
        <v>244</v>
      </c>
      <c r="B19" s="173"/>
      <c r="C19" s="173"/>
      <c r="D19" s="173"/>
      <c r="E19" s="37"/>
      <c r="F19" s="37"/>
      <c r="G19" s="37"/>
      <c r="H19" s="37"/>
      <c r="I19" s="37"/>
      <c r="K19"/>
      <c r="L19"/>
      <c r="M19"/>
      <c r="N19"/>
      <c r="O19"/>
      <c r="P19"/>
      <c r="Q19"/>
    </row>
    <row r="20" spans="1:17" ht="12.75" x14ac:dyDescent="0.2">
      <c r="A20" s="49" t="s">
        <v>172</v>
      </c>
      <c r="K20"/>
      <c r="L20"/>
      <c r="M20"/>
      <c r="N20"/>
      <c r="O20"/>
      <c r="P20"/>
      <c r="Q20"/>
    </row>
    <row r="21" spans="1:17" ht="12.75" x14ac:dyDescent="0.2">
      <c r="A21" s="17" t="s">
        <v>163</v>
      </c>
      <c r="K21"/>
      <c r="L21"/>
      <c r="M21"/>
      <c r="N21"/>
      <c r="O21"/>
      <c r="P21"/>
      <c r="Q21"/>
    </row>
    <row r="22" spans="1:17" ht="12.75" x14ac:dyDescent="0.2">
      <c r="A22" s="68"/>
      <c r="C22" s="65"/>
      <c r="D22" s="65"/>
      <c r="E22" s="65"/>
      <c r="G22" s="67"/>
      <c r="H22" s="67"/>
      <c r="I22" s="67"/>
      <c r="K22"/>
      <c r="L22"/>
      <c r="M22"/>
      <c r="N22"/>
      <c r="O22"/>
      <c r="P22"/>
      <c r="Q22"/>
    </row>
    <row r="23" spans="1:17" ht="12.75" x14ac:dyDescent="0.2">
      <c r="A23" s="325" t="s">
        <v>200</v>
      </c>
      <c r="D23" s="67"/>
      <c r="E23" s="67"/>
      <c r="G23" s="67"/>
      <c r="H23" s="67"/>
      <c r="I23" s="67"/>
      <c r="K23"/>
      <c r="L23"/>
      <c r="M23"/>
      <c r="N23"/>
      <c r="O23"/>
      <c r="P23"/>
      <c r="Q23"/>
    </row>
    <row r="24" spans="1:17" ht="12.75" x14ac:dyDescent="0.2">
      <c r="D24" s="67"/>
      <c r="E24" s="67"/>
      <c r="G24" s="67"/>
      <c r="H24" s="67"/>
      <c r="I24" s="67"/>
      <c r="K24"/>
      <c r="L24"/>
      <c r="M24"/>
      <c r="N24"/>
      <c r="O24"/>
      <c r="P24"/>
      <c r="Q24"/>
    </row>
    <row r="29" spans="1:17" ht="12.75" x14ac:dyDescent="0.2">
      <c r="B29"/>
    </row>
  </sheetData>
  <mergeCells count="4">
    <mergeCell ref="B6:C6"/>
    <mergeCell ref="D6:E6"/>
    <mergeCell ref="F6:G6"/>
    <mergeCell ref="H6:I6"/>
  </mergeCells>
  <hyperlinks>
    <hyperlink ref="A23" location="Innhold!A1" display="Innhold" xr:uid="{00000000-0004-0000-0C00-000000000000}"/>
  </hyperlinks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00000"/>
    <pageSetUpPr fitToPage="1"/>
  </sheetPr>
  <dimension ref="A1:L25"/>
  <sheetViews>
    <sheetView showGridLines="0" zoomScaleNormal="100" workbookViewId="0">
      <selection activeCell="A17" sqref="A17"/>
    </sheetView>
  </sheetViews>
  <sheetFormatPr baseColWidth="10" defaultColWidth="9.140625" defaultRowHeight="12.75" x14ac:dyDescent="0.2"/>
  <cols>
    <col min="1" max="1" width="39.85546875" style="268" customWidth="1"/>
    <col min="2" max="2" width="10" style="268" customWidth="1"/>
    <col min="3" max="3" width="14.7109375" style="268" bestFit="1" customWidth="1"/>
    <col min="4" max="4" width="10" style="268" customWidth="1"/>
    <col min="5" max="5" width="14.7109375" style="268" bestFit="1" customWidth="1"/>
    <col min="6" max="6" width="10" style="268" customWidth="1"/>
    <col min="7" max="7" width="14.7109375" style="268" bestFit="1" customWidth="1"/>
    <col min="8" max="8" width="10" style="268" customWidth="1"/>
    <col min="9" max="9" width="14.7109375" style="268" bestFit="1" customWidth="1"/>
    <col min="11" max="11" width="15" customWidth="1"/>
    <col min="12" max="16384" width="9.140625" style="268"/>
  </cols>
  <sheetData>
    <row r="1" spans="1:12" x14ac:dyDescent="0.2">
      <c r="A1" s="357" t="s">
        <v>225</v>
      </c>
    </row>
    <row r="2" spans="1:12" s="270" customFormat="1" ht="18" x14ac:dyDescent="0.25">
      <c r="A2" s="75" t="s">
        <v>174</v>
      </c>
      <c r="B2" s="269"/>
      <c r="C2" s="269"/>
      <c r="D2" s="269"/>
      <c r="E2" s="269"/>
      <c r="F2" s="269"/>
      <c r="G2" s="269"/>
      <c r="H2" s="269"/>
      <c r="I2" s="269"/>
      <c r="J2"/>
      <c r="K2"/>
    </row>
    <row r="3" spans="1:12" s="270" customFormat="1" ht="15.75" x14ac:dyDescent="0.25">
      <c r="A3" s="10" t="s">
        <v>219</v>
      </c>
      <c r="B3" s="269"/>
      <c r="C3" s="269"/>
      <c r="D3" s="269"/>
      <c r="E3" s="269"/>
      <c r="F3" s="269"/>
      <c r="G3" s="269"/>
      <c r="H3" s="269"/>
      <c r="I3" s="269"/>
      <c r="J3"/>
      <c r="K3"/>
    </row>
    <row r="5" spans="1:12" ht="30" customHeight="1" x14ac:dyDescent="0.2">
      <c r="A5" s="58"/>
      <c r="B5" s="495" t="s">
        <v>0</v>
      </c>
      <c r="C5" s="496"/>
      <c r="D5" s="495" t="s">
        <v>170</v>
      </c>
      <c r="E5" s="496"/>
      <c r="F5" s="495" t="s">
        <v>3</v>
      </c>
      <c r="G5" s="496"/>
      <c r="H5" s="491" t="s">
        <v>2</v>
      </c>
      <c r="I5" s="492"/>
    </row>
    <row r="6" spans="1:12" ht="14.25" x14ac:dyDescent="0.2">
      <c r="A6" s="59"/>
      <c r="B6" s="50" t="s">
        <v>0</v>
      </c>
      <c r="C6" s="40" t="s">
        <v>67</v>
      </c>
      <c r="D6" s="50" t="s">
        <v>0</v>
      </c>
      <c r="E6" s="40" t="s">
        <v>67</v>
      </c>
      <c r="F6" s="50" t="s">
        <v>0</v>
      </c>
      <c r="G6" s="40" t="s">
        <v>67</v>
      </c>
      <c r="H6" s="50" t="s">
        <v>0</v>
      </c>
      <c r="I6" s="85" t="s">
        <v>67</v>
      </c>
    </row>
    <row r="7" spans="1:12" ht="30.75" x14ac:dyDescent="0.2">
      <c r="A7" s="100" t="s">
        <v>137</v>
      </c>
      <c r="B7" s="48"/>
      <c r="C7" s="41" t="s">
        <v>110</v>
      </c>
      <c r="D7" s="48"/>
      <c r="E7" s="41" t="s">
        <v>246</v>
      </c>
      <c r="F7" s="48"/>
      <c r="G7" s="41" t="s">
        <v>110</v>
      </c>
      <c r="H7" s="48"/>
      <c r="I7" s="86" t="s">
        <v>110</v>
      </c>
    </row>
    <row r="8" spans="1:12" x14ac:dyDescent="0.2">
      <c r="A8" s="271" t="s">
        <v>138</v>
      </c>
      <c r="B8" s="272">
        <f>SUM(D8,F8,H8)</f>
        <v>1657.9478863715999</v>
      </c>
      <c r="C8" s="272">
        <f>SUM(E8,G8,I8)</f>
        <v>1394.4357755067358</v>
      </c>
      <c r="D8" s="423" t="s">
        <v>155</v>
      </c>
      <c r="E8" s="423" t="s">
        <v>155</v>
      </c>
      <c r="F8" s="321">
        <v>268.94788637159985</v>
      </c>
      <c r="G8" s="321">
        <v>227.43577550673584</v>
      </c>
      <c r="H8" s="322">
        <v>1389</v>
      </c>
      <c r="I8" s="408">
        <v>1167</v>
      </c>
      <c r="K8" s="211"/>
      <c r="L8" s="211"/>
    </row>
    <row r="9" spans="1:12" x14ac:dyDescent="0.2">
      <c r="A9" s="271" t="s">
        <v>139</v>
      </c>
      <c r="B9" s="272">
        <f t="shared" ref="B9:B14" si="0">SUM(D9,F9,H9)</f>
        <v>5579.5933328298224</v>
      </c>
      <c r="C9" s="272">
        <f t="shared" ref="C9:C13" si="1">SUM(E9,G9,I9)</f>
        <v>4952.4370765026042</v>
      </c>
      <c r="D9" s="423" t="s">
        <v>155</v>
      </c>
      <c r="E9" s="423" t="s">
        <v>155</v>
      </c>
      <c r="F9" s="321">
        <v>1537.5933328298224</v>
      </c>
      <c r="G9" s="321">
        <v>1263.4370765026044</v>
      </c>
      <c r="H9" s="322">
        <v>4042</v>
      </c>
      <c r="I9" s="409">
        <v>3689</v>
      </c>
      <c r="K9" s="211"/>
      <c r="L9" s="211"/>
    </row>
    <row r="10" spans="1:12" x14ac:dyDescent="0.2">
      <c r="A10" s="275" t="s">
        <v>140</v>
      </c>
      <c r="B10" s="272">
        <f t="shared" si="0"/>
        <v>4535.154826662756</v>
      </c>
      <c r="C10" s="272">
        <f t="shared" si="1"/>
        <v>3608.3238696408807</v>
      </c>
      <c r="D10" s="423" t="s">
        <v>155</v>
      </c>
      <c r="E10" s="423" t="s">
        <v>155</v>
      </c>
      <c r="F10" s="321">
        <v>1974.154826662756</v>
      </c>
      <c r="G10" s="321">
        <v>1506.323869640881</v>
      </c>
      <c r="H10" s="322">
        <v>2561</v>
      </c>
      <c r="I10" s="409">
        <v>2102</v>
      </c>
      <c r="K10" s="211"/>
      <c r="L10" s="211"/>
    </row>
    <row r="11" spans="1:12" x14ac:dyDescent="0.2">
      <c r="A11" s="271" t="s">
        <v>141</v>
      </c>
      <c r="B11" s="272">
        <f t="shared" si="0"/>
        <v>4627.1438291691793</v>
      </c>
      <c r="C11" s="272">
        <f t="shared" si="1"/>
        <v>3602.8816978958366</v>
      </c>
      <c r="D11" s="423" t="s">
        <v>155</v>
      </c>
      <c r="E11" s="423" t="s">
        <v>155</v>
      </c>
      <c r="F11" s="321">
        <v>2707.1438291691793</v>
      </c>
      <c r="G11" s="321">
        <v>1928.8816978958364</v>
      </c>
      <c r="H11" s="322">
        <v>1920</v>
      </c>
      <c r="I11" s="409">
        <v>1674</v>
      </c>
      <c r="K11" s="211"/>
      <c r="L11" s="211"/>
    </row>
    <row r="12" spans="1:12" x14ac:dyDescent="0.2">
      <c r="A12" s="275" t="s">
        <v>142</v>
      </c>
      <c r="B12" s="272">
        <f t="shared" si="0"/>
        <v>6897.8687778171361</v>
      </c>
      <c r="C12" s="272">
        <f t="shared" si="1"/>
        <v>4673.0439737561246</v>
      </c>
      <c r="D12" s="423" t="s">
        <v>155</v>
      </c>
      <c r="E12" s="423" t="s">
        <v>155</v>
      </c>
      <c r="F12" s="321">
        <v>1416.8687778171359</v>
      </c>
      <c r="G12" s="321">
        <v>950.0439737561245</v>
      </c>
      <c r="H12" s="322">
        <v>5481</v>
      </c>
      <c r="I12" s="409">
        <v>3723</v>
      </c>
      <c r="K12" s="211"/>
      <c r="L12" s="211"/>
    </row>
    <row r="13" spans="1:12" x14ac:dyDescent="0.2">
      <c r="A13" s="275" t="s">
        <v>143</v>
      </c>
      <c r="B13" s="272">
        <f t="shared" si="0"/>
        <v>1731.7913471495058</v>
      </c>
      <c r="C13" s="272">
        <f t="shared" si="1"/>
        <v>968.97760669781769</v>
      </c>
      <c r="D13" s="423" t="s">
        <v>155</v>
      </c>
      <c r="E13" s="423" t="s">
        <v>155</v>
      </c>
      <c r="F13" s="321">
        <v>1449.7913471495058</v>
      </c>
      <c r="G13" s="321">
        <v>785.97760669781769</v>
      </c>
      <c r="H13" s="322">
        <v>282</v>
      </c>
      <c r="I13" s="409">
        <v>183</v>
      </c>
      <c r="K13" s="211"/>
      <c r="L13" s="211"/>
    </row>
    <row r="14" spans="1:12" x14ac:dyDescent="0.2">
      <c r="A14" s="271" t="s">
        <v>144</v>
      </c>
      <c r="B14" s="272">
        <f t="shared" si="0"/>
        <v>21205</v>
      </c>
      <c r="C14" s="322">
        <f>SUM(E14,G14,I14)</f>
        <v>14432</v>
      </c>
      <c r="D14" s="321">
        <v>21205</v>
      </c>
      <c r="E14" s="321">
        <v>14432</v>
      </c>
      <c r="F14" s="423"/>
      <c r="G14" s="423"/>
      <c r="H14" s="410" t="s">
        <v>155</v>
      </c>
      <c r="I14" s="411" t="s">
        <v>155</v>
      </c>
    </row>
    <row r="15" spans="1:12" x14ac:dyDescent="0.2">
      <c r="A15" s="54" t="s">
        <v>0</v>
      </c>
      <c r="B15" s="277">
        <f>SUM(D15,F15,H15)</f>
        <v>46234.5</v>
      </c>
      <c r="C15" s="277">
        <f>SUM(E15,G15,I15)</f>
        <v>33632.1</v>
      </c>
      <c r="D15" s="412">
        <f>SUM(D14)</f>
        <v>21205</v>
      </c>
      <c r="E15" s="412">
        <f t="shared" ref="E15" si="2">SUM(E8:E14)</f>
        <v>14432</v>
      </c>
      <c r="F15" s="412">
        <f>SUM(F8:F14)</f>
        <v>9354.5</v>
      </c>
      <c r="G15" s="412">
        <f>SUM(G8:G14)</f>
        <v>6662.0999999999995</v>
      </c>
      <c r="H15" s="412">
        <f>SUM(H8:H14)</f>
        <v>15675</v>
      </c>
      <c r="I15" s="413">
        <f>SUM(I8:I14)</f>
        <v>12538</v>
      </c>
    </row>
    <row r="16" spans="1:12" x14ac:dyDescent="0.2">
      <c r="A16" s="70"/>
      <c r="B16" s="463"/>
      <c r="C16" s="463"/>
      <c r="D16" s="464"/>
      <c r="E16" s="464"/>
      <c r="F16" s="464"/>
      <c r="G16" s="464"/>
      <c r="H16" s="464"/>
      <c r="I16" s="464"/>
      <c r="J16" s="355"/>
      <c r="K16" s="355"/>
    </row>
    <row r="17" spans="1:9" x14ac:dyDescent="0.2">
      <c r="A17" s="268" t="s">
        <v>235</v>
      </c>
      <c r="B17" s="278"/>
      <c r="C17" s="278"/>
      <c r="D17" s="278"/>
      <c r="E17" s="278"/>
      <c r="F17" s="278"/>
      <c r="G17" s="278"/>
      <c r="H17" s="173"/>
      <c r="I17" s="173"/>
    </row>
    <row r="18" spans="1:9" x14ac:dyDescent="0.2">
      <c r="A18" s="497" t="s">
        <v>245</v>
      </c>
      <c r="B18" s="498"/>
      <c r="C18" s="498"/>
      <c r="D18" s="498"/>
      <c r="E18" s="498"/>
      <c r="F18" s="498"/>
      <c r="G18" s="498"/>
      <c r="H18" s="498"/>
      <c r="I18" s="498"/>
    </row>
    <row r="19" spans="1:9" x14ac:dyDescent="0.2">
      <c r="A19" s="17" t="s">
        <v>178</v>
      </c>
    </row>
    <row r="21" spans="1:9" x14ac:dyDescent="0.2">
      <c r="A21" s="325" t="s">
        <v>200</v>
      </c>
      <c r="H21" s="290"/>
    </row>
    <row r="25" spans="1:9" x14ac:dyDescent="0.2">
      <c r="D25"/>
    </row>
  </sheetData>
  <mergeCells count="5">
    <mergeCell ref="B5:C5"/>
    <mergeCell ref="D5:E5"/>
    <mergeCell ref="F5:G5"/>
    <mergeCell ref="H5:I5"/>
    <mergeCell ref="A18:I18"/>
  </mergeCells>
  <hyperlinks>
    <hyperlink ref="A21" location="Innhold!A1" display="Innhold" xr:uid="{00000000-0004-0000-0D00-000000000000}"/>
  </hyperlinks>
  <pageMargins left="0.78740157499999996" right="0.78740157499999996" top="0.984251969" bottom="0.984251969" header="0.5" footer="0.5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C00000"/>
    <pageSetUpPr fitToPage="1"/>
  </sheetPr>
  <dimension ref="A1:S31"/>
  <sheetViews>
    <sheetView showGridLines="0" zoomScaleNormal="100" workbookViewId="0">
      <selection activeCell="A17" sqref="A17"/>
    </sheetView>
  </sheetViews>
  <sheetFormatPr baseColWidth="10" defaultColWidth="9.140625" defaultRowHeight="11.25" x14ac:dyDescent="0.2"/>
  <cols>
    <col min="1" max="1" width="40.42578125" style="268" customWidth="1"/>
    <col min="2" max="2" width="10.5703125" style="268" customWidth="1"/>
    <col min="3" max="3" width="14.5703125" style="268" customWidth="1"/>
    <col min="4" max="4" width="10.5703125" style="268" customWidth="1"/>
    <col min="5" max="5" width="14.5703125" style="268" customWidth="1"/>
    <col min="6" max="6" width="10.5703125" style="268" customWidth="1"/>
    <col min="7" max="7" width="14.85546875" style="268" customWidth="1"/>
    <col min="8" max="8" width="17.42578125" style="268" customWidth="1"/>
    <col min="9" max="9" width="15.7109375" style="268" customWidth="1"/>
    <col min="10" max="16384" width="9.140625" style="268"/>
  </cols>
  <sheetData>
    <row r="1" spans="1:19" ht="12" x14ac:dyDescent="0.2">
      <c r="A1" s="357" t="s">
        <v>225</v>
      </c>
    </row>
    <row r="2" spans="1:19" s="270" customFormat="1" ht="18" x14ac:dyDescent="0.25">
      <c r="A2" s="75" t="s">
        <v>153</v>
      </c>
      <c r="B2" s="269"/>
      <c r="C2" s="269"/>
      <c r="D2" s="269"/>
      <c r="E2" s="269"/>
      <c r="F2" s="269"/>
      <c r="G2" s="269"/>
      <c r="H2" s="269"/>
      <c r="I2" s="269"/>
    </row>
    <row r="3" spans="1:19" s="270" customFormat="1" ht="15.75" x14ac:dyDescent="0.25">
      <c r="A3" s="10" t="s">
        <v>221</v>
      </c>
      <c r="B3" s="269"/>
      <c r="C3" s="269"/>
      <c r="D3" s="269"/>
      <c r="E3" s="269"/>
      <c r="F3" s="269"/>
      <c r="G3" s="269"/>
      <c r="H3" s="269"/>
      <c r="I3" s="269"/>
    </row>
    <row r="4" spans="1:19" ht="12.75" x14ac:dyDescent="0.2">
      <c r="A4" s="279"/>
      <c r="B4" s="279"/>
      <c r="C4" s="279"/>
      <c r="D4" s="279"/>
      <c r="E4" s="279"/>
      <c r="F4" s="279"/>
      <c r="G4" s="279"/>
      <c r="H4" s="279"/>
      <c r="I4" s="279"/>
    </row>
    <row r="5" spans="1:19" ht="14.25" customHeight="1" x14ac:dyDescent="0.2">
      <c r="A5" s="58"/>
      <c r="B5" s="495" t="s">
        <v>0</v>
      </c>
      <c r="C5" s="496"/>
      <c r="D5" s="495" t="s">
        <v>170</v>
      </c>
      <c r="E5" s="496"/>
      <c r="F5" s="495" t="s">
        <v>3</v>
      </c>
      <c r="G5" s="496"/>
      <c r="H5" s="491" t="s">
        <v>2</v>
      </c>
      <c r="I5" s="492"/>
      <c r="J5"/>
    </row>
    <row r="6" spans="1:19" ht="14.25" x14ac:dyDescent="0.2">
      <c r="A6" s="59"/>
      <c r="B6" s="50" t="s">
        <v>0</v>
      </c>
      <c r="C6" s="40" t="s">
        <v>67</v>
      </c>
      <c r="D6" s="50" t="s">
        <v>0</v>
      </c>
      <c r="E6" s="40" t="s">
        <v>67</v>
      </c>
      <c r="F6" s="50" t="s">
        <v>0</v>
      </c>
      <c r="G6" s="40" t="s">
        <v>67</v>
      </c>
      <c r="H6" s="50" t="s">
        <v>0</v>
      </c>
      <c r="I6" s="85" t="s">
        <v>67</v>
      </c>
      <c r="J6"/>
      <c r="O6" s="499"/>
      <c r="P6" s="499"/>
    </row>
    <row r="7" spans="1:19" ht="30.75" x14ac:dyDescent="0.2">
      <c r="A7" s="100" t="s">
        <v>137</v>
      </c>
      <c r="B7" s="48"/>
      <c r="C7" s="41" t="s">
        <v>110</v>
      </c>
      <c r="D7" s="48"/>
      <c r="E7" s="41" t="s">
        <v>246</v>
      </c>
      <c r="F7" s="48"/>
      <c r="G7" s="41" t="s">
        <v>110</v>
      </c>
      <c r="H7" s="48"/>
      <c r="I7" s="86" t="s">
        <v>110</v>
      </c>
      <c r="J7"/>
    </row>
    <row r="8" spans="1:19" ht="12.75" x14ac:dyDescent="0.2">
      <c r="A8" s="271" t="s">
        <v>138</v>
      </c>
      <c r="B8" s="272">
        <f>ROUND('A.2.5'!B7/'A.2.13'!B8*1000,-1)</f>
        <v>1270</v>
      </c>
      <c r="C8" s="272">
        <f>ROUND('A.2.5'!B7/'A.2.13'!C8*1000,-1)</f>
        <v>1510</v>
      </c>
      <c r="D8" s="273" t="s">
        <v>155</v>
      </c>
      <c r="E8" s="273" t="s">
        <v>155</v>
      </c>
      <c r="F8" s="321">
        <f>ROUND('A.2.5'!D7/'A.2.13'!F8*1000,-1)</f>
        <v>1320</v>
      </c>
      <c r="G8" s="274">
        <f>ROUND('A.2.5'!D7/'A.2.13'!G8*1000,-1)</f>
        <v>1560</v>
      </c>
      <c r="H8" s="313">
        <f>ROUND('A.2.5'!E7/'A.2.13'!H8*1000,-1)</f>
        <v>1270</v>
      </c>
      <c r="I8" s="281">
        <f>ROUND('A.2.5'!E7/'A.2.13'!I8*1000,-1)</f>
        <v>1510</v>
      </c>
      <c r="J8"/>
      <c r="R8" s="288"/>
      <c r="S8" s="288"/>
    </row>
    <row r="9" spans="1:19" ht="12.75" x14ac:dyDescent="0.2">
      <c r="A9" s="271" t="s">
        <v>139</v>
      </c>
      <c r="B9" s="272">
        <f>ROUND('A.2.5'!B8/'A.2.13'!B9*1000,-1)</f>
        <v>1330</v>
      </c>
      <c r="C9" s="272">
        <f>ROUND('A.2.5'!B8/'A.2.13'!C9*1000,-1)</f>
        <v>1500</v>
      </c>
      <c r="D9" s="273" t="s">
        <v>155</v>
      </c>
      <c r="E9" s="273" t="s">
        <v>155</v>
      </c>
      <c r="F9" s="274">
        <f>ROUND('A.2.5'!D8/'A.2.13'!F9*1000,-1)</f>
        <v>1290</v>
      </c>
      <c r="G9" s="274">
        <f>ROUND('A.2.5'!D8/'A.2.13'!G9*1000,-1)</f>
        <v>1570</v>
      </c>
      <c r="H9" s="272">
        <f>ROUND('A.2.5'!E8/'A.2.13'!H9*1000,-1)</f>
        <v>1350</v>
      </c>
      <c r="I9" s="276">
        <f>ROUND('A.2.5'!E8/'A.2.13'!I9*1000,-1)</f>
        <v>1480</v>
      </c>
      <c r="J9"/>
      <c r="R9" s="288"/>
      <c r="S9" s="288"/>
    </row>
    <row r="10" spans="1:19" ht="12.75" x14ac:dyDescent="0.2">
      <c r="A10" s="275" t="s">
        <v>140</v>
      </c>
      <c r="B10" s="272">
        <f>ROUND('A.2.5'!B9/'A.2.13'!B10*1000,-1)</f>
        <v>1410</v>
      </c>
      <c r="C10" s="272">
        <f>ROUND('A.2.5'!B9/'A.2.13'!C10*1000,-1)</f>
        <v>1770</v>
      </c>
      <c r="D10" s="273" t="s">
        <v>155</v>
      </c>
      <c r="E10" s="273" t="s">
        <v>155</v>
      </c>
      <c r="F10" s="274">
        <f>ROUND('A.2.5'!D9/'A.2.13'!F10*1000,-1)</f>
        <v>1400</v>
      </c>
      <c r="G10" s="274">
        <f>ROUND('A.2.5'!D9/'A.2.13'!G10*1000,-1)</f>
        <v>1830</v>
      </c>
      <c r="H10" s="272">
        <f>ROUND('A.2.5'!E9/'A.2.13'!H10*1000,-1)</f>
        <v>1420</v>
      </c>
      <c r="I10" s="276">
        <f>ROUND('A.2.5'!E9/'A.2.13'!I10*1000,-1)</f>
        <v>1730</v>
      </c>
      <c r="J10"/>
      <c r="R10" s="288"/>
      <c r="S10" s="288"/>
    </row>
    <row r="11" spans="1:19" ht="12.75" x14ac:dyDescent="0.2">
      <c r="A11" s="271" t="s">
        <v>141</v>
      </c>
      <c r="B11" s="272">
        <f>ROUND('A.2.5'!B10/'A.2.13'!B11*1000,-1)</f>
        <v>1460</v>
      </c>
      <c r="C11" s="272">
        <f>ROUND('A.2.5'!B10/'A.2.13'!C11*1000,-1)</f>
        <v>1880</v>
      </c>
      <c r="D11" s="273" t="s">
        <v>155</v>
      </c>
      <c r="E11" s="273" t="s">
        <v>155</v>
      </c>
      <c r="F11" s="274">
        <f>ROUND('A.2.5'!D10/'A.2.13'!F11*1000,-1)</f>
        <v>1540</v>
      </c>
      <c r="G11" s="274">
        <f>ROUND('A.2.5'!D10/'A.2.13'!G11*1000,-1)</f>
        <v>2170</v>
      </c>
      <c r="H11" s="272">
        <f>ROUND('A.2.5'!E10/'A.2.13'!H11*1000,-1)</f>
        <v>1350</v>
      </c>
      <c r="I11" s="276">
        <f>ROUND('A.2.5'!E10/'A.2.13'!I11*1000,-1)</f>
        <v>1550</v>
      </c>
      <c r="J11"/>
      <c r="R11" s="288"/>
      <c r="S11" s="288"/>
    </row>
    <row r="12" spans="1:19" ht="12.75" x14ac:dyDescent="0.2">
      <c r="A12" s="275" t="s">
        <v>142</v>
      </c>
      <c r="B12" s="272">
        <f>ROUND('A.2.5'!B11/'A.2.13'!B12*1000,-1)</f>
        <v>1310</v>
      </c>
      <c r="C12" s="272">
        <f>ROUND('A.2.5'!B11/'A.2.13'!C12*1000,-1)</f>
        <v>1930</v>
      </c>
      <c r="D12" s="273" t="s">
        <v>155</v>
      </c>
      <c r="E12" s="273" t="s">
        <v>155</v>
      </c>
      <c r="F12" s="274">
        <f>ROUND('A.2.5'!D11/'A.2.13'!F12*1000,-1)</f>
        <v>1240</v>
      </c>
      <c r="G12" s="274">
        <f>ROUND('A.2.5'!D11/'A.2.13'!G12*1000,-1)</f>
        <v>1840</v>
      </c>
      <c r="H12" s="272">
        <f>ROUND('A.2.5'!E11/'A.2.13'!H12*1000,-1)</f>
        <v>1330</v>
      </c>
      <c r="I12" s="276">
        <f>ROUND('A.2.5'!E11/'A.2.13'!I12*1000,-1)</f>
        <v>1950</v>
      </c>
      <c r="J12"/>
      <c r="R12" s="288"/>
      <c r="S12" s="288"/>
    </row>
    <row r="13" spans="1:19" ht="12.75" x14ac:dyDescent="0.2">
      <c r="A13" s="275" t="s">
        <v>143</v>
      </c>
      <c r="B13" s="272">
        <f>ROUND('A.2.5'!B12/'A.2.13'!B13*1000,-1)</f>
        <v>1440</v>
      </c>
      <c r="C13" s="272">
        <f>ROUND('A.2.5'!B12/'A.2.13'!C13*1000,-1)</f>
        <v>2580</v>
      </c>
      <c r="D13" s="273" t="s">
        <v>155</v>
      </c>
      <c r="E13" s="273" t="s">
        <v>155</v>
      </c>
      <c r="F13" s="274">
        <f>ROUND('A.2.5'!D12/'A.2.13'!F13*1000,-1)</f>
        <v>1450</v>
      </c>
      <c r="G13" s="274">
        <f>ROUND('A.2.5'!D12/'A.2.13'!G13*1000,-1)</f>
        <v>2670</v>
      </c>
      <c r="H13" s="272">
        <f>ROUND('A.2.5'!E12/'A.2.13'!H13*1000,-1)</f>
        <v>1410</v>
      </c>
      <c r="I13" s="276">
        <f>ROUND('A.2.5'!E12/'A.2.13'!I13*1000,-1)</f>
        <v>2180</v>
      </c>
      <c r="J13"/>
      <c r="R13" s="288"/>
      <c r="S13" s="288"/>
    </row>
    <row r="14" spans="1:19" ht="12.75" x14ac:dyDescent="0.2">
      <c r="A14" s="271" t="s">
        <v>144</v>
      </c>
      <c r="B14" s="272">
        <f>ROUND('A.2.5'!B13/'A.2.13'!B14*1000,-1)</f>
        <v>1430</v>
      </c>
      <c r="C14" s="272">
        <f>ROUND('A.2.5'!B13/'A.2.13'!C14*1000,-1)</f>
        <v>2100</v>
      </c>
      <c r="D14" s="272">
        <f>ROUND('A.2.5'!C13/'A.2.13'!D14*1000,-1)</f>
        <v>1430</v>
      </c>
      <c r="E14" s="321">
        <f>ROUND('A.2.5'!C13/'A.2.13'!E14*1000,-1)</f>
        <v>2100</v>
      </c>
      <c r="F14" s="324" t="s">
        <v>155</v>
      </c>
      <c r="G14" s="313" t="s">
        <v>155</v>
      </c>
      <c r="H14" s="313" t="s">
        <v>155</v>
      </c>
      <c r="I14" s="276" t="s">
        <v>155</v>
      </c>
      <c r="J14"/>
      <c r="R14" s="288"/>
      <c r="S14" s="288"/>
    </row>
    <row r="15" spans="1:19" ht="12.75" x14ac:dyDescent="0.2">
      <c r="A15" s="140" t="s">
        <v>0</v>
      </c>
      <c r="B15" s="291">
        <f>ROUND('A.2.5'!B14/'A.2.13'!B15*1000,-1)</f>
        <v>1400</v>
      </c>
      <c r="C15" s="291">
        <f>ROUND('A.2.5'!B14/'A.2.13'!C15*1000,-1)</f>
        <v>1920</v>
      </c>
      <c r="D15" s="323">
        <f>ROUND('A.2.5'!C14/'A.2.13'!D15*1000,-1)</f>
        <v>1430</v>
      </c>
      <c r="E15" s="323">
        <f>ROUND('A.2.5'!C14/'A.2.13'!E15*1000,-1)</f>
        <v>2100</v>
      </c>
      <c r="F15" s="277">
        <f>ROUND('A.2.5'!D14/'A.2.13'!F15*1000,-1)</f>
        <v>1400</v>
      </c>
      <c r="G15" s="277">
        <f>ROUND('A.2.5'!D14/'A.2.13'!G15*1000,-1)</f>
        <v>1970</v>
      </c>
      <c r="H15" s="291">
        <f>ROUND('A.2.5'!E14/'A.2.13'!H15*1000,-1)</f>
        <v>1350</v>
      </c>
      <c r="I15" s="292">
        <f>ROUND('A.2.5'!E14/'A.2.13'!I15*1000,-1)</f>
        <v>1680</v>
      </c>
      <c r="J15"/>
      <c r="R15" s="288"/>
      <c r="S15" s="288"/>
    </row>
    <row r="16" spans="1:19" ht="12.75" x14ac:dyDescent="0.2">
      <c r="A16" s="465"/>
      <c r="B16" s="466"/>
      <c r="C16" s="466"/>
      <c r="D16" s="467"/>
      <c r="E16" s="467"/>
      <c r="F16" s="463"/>
      <c r="G16" s="463"/>
      <c r="H16" s="466"/>
      <c r="I16" s="466"/>
      <c r="J16" s="355"/>
      <c r="R16" s="288"/>
      <c r="S16" s="288"/>
    </row>
    <row r="17" spans="1:10" ht="12.75" x14ac:dyDescent="0.2">
      <c r="A17" s="268" t="s">
        <v>235</v>
      </c>
      <c r="J17"/>
    </row>
    <row r="18" spans="1:10" x14ac:dyDescent="0.2">
      <c r="A18" s="497" t="s">
        <v>247</v>
      </c>
      <c r="B18" s="498"/>
      <c r="C18" s="498"/>
      <c r="D18" s="498"/>
      <c r="E18" s="498"/>
      <c r="F18" s="498"/>
      <c r="G18" s="498"/>
      <c r="H18" s="498"/>
      <c r="I18" s="498"/>
    </row>
    <row r="19" spans="1:10" x14ac:dyDescent="0.2">
      <c r="A19" s="17" t="s">
        <v>178</v>
      </c>
      <c r="D19" s="280"/>
    </row>
    <row r="21" spans="1:10" ht="12.75" x14ac:dyDescent="0.2">
      <c r="A21" s="325" t="s">
        <v>200</v>
      </c>
      <c r="B21" s="288"/>
      <c r="F21" s="288"/>
      <c r="H21" s="288"/>
    </row>
    <row r="22" spans="1:10" ht="12.75" x14ac:dyDescent="0.2">
      <c r="A22"/>
      <c r="B22" s="288"/>
      <c r="C22" s="162"/>
      <c r="D22"/>
      <c r="E22"/>
      <c r="F22" s="288"/>
      <c r="H22" s="288"/>
    </row>
    <row r="23" spans="1:10" x14ac:dyDescent="0.2">
      <c r="B23" s="288"/>
      <c r="F23" s="288"/>
      <c r="H23" s="288"/>
    </row>
    <row r="24" spans="1:10" x14ac:dyDescent="0.2">
      <c r="B24" s="288"/>
      <c r="F24" s="288"/>
      <c r="H24" s="288"/>
    </row>
    <row r="25" spans="1:10" x14ac:dyDescent="0.2">
      <c r="B25" s="288"/>
      <c r="F25" s="288"/>
      <c r="H25" s="288"/>
    </row>
    <row r="26" spans="1:10" x14ac:dyDescent="0.2">
      <c r="B26" s="288"/>
      <c r="D26" s="288"/>
      <c r="E26" s="288"/>
      <c r="F26" s="288"/>
      <c r="H26" s="288"/>
    </row>
    <row r="28" spans="1:10" x14ac:dyDescent="0.2">
      <c r="B28" s="288"/>
      <c r="F28" s="288"/>
      <c r="H28" s="288"/>
    </row>
    <row r="31" spans="1:10" ht="12.75" x14ac:dyDescent="0.2">
      <c r="B31"/>
    </row>
  </sheetData>
  <mergeCells count="6">
    <mergeCell ref="A18:I18"/>
    <mergeCell ref="O6:P6"/>
    <mergeCell ref="B5:C5"/>
    <mergeCell ref="D5:E5"/>
    <mergeCell ref="F5:G5"/>
    <mergeCell ref="H5:I5"/>
  </mergeCells>
  <hyperlinks>
    <hyperlink ref="A21" location="Innhold!A1" display="Innhold" xr:uid="{00000000-0004-0000-0E00-000000000000}"/>
  </hyperlinks>
  <pageMargins left="0.78740157499999996" right="0.78740157499999996" top="0.984251969" bottom="0.984251969" header="0.5" footer="0.5"/>
  <pageSetup paperSize="9" scale="8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  <pageSetUpPr fitToPage="1"/>
  </sheetPr>
  <dimension ref="A1:L32"/>
  <sheetViews>
    <sheetView zoomScaleNormal="100" workbookViewId="0"/>
  </sheetViews>
  <sheetFormatPr baseColWidth="10" defaultColWidth="9.140625" defaultRowHeight="11.25" x14ac:dyDescent="0.2"/>
  <cols>
    <col min="1" max="1" width="50.7109375" style="27" customWidth="1"/>
    <col min="2" max="2" width="10" style="27" customWidth="1"/>
    <col min="3" max="3" width="15.5703125" style="27" customWidth="1"/>
    <col min="4" max="4" width="15" style="27" customWidth="1"/>
    <col min="5" max="6" width="18.42578125" style="27" customWidth="1"/>
    <col min="7" max="7" width="15.28515625" style="27" bestFit="1" customWidth="1"/>
    <col min="8" max="8" width="10" style="27" customWidth="1"/>
    <col min="9" max="9" width="15.28515625" style="27" bestFit="1" customWidth="1"/>
    <col min="10" max="16384" width="9.140625" style="27"/>
  </cols>
  <sheetData>
    <row r="1" spans="1:12" ht="12" x14ac:dyDescent="0.2">
      <c r="A1" s="357" t="s">
        <v>225</v>
      </c>
    </row>
    <row r="2" spans="1:12" s="28" customFormat="1" ht="18" x14ac:dyDescent="0.25">
      <c r="A2" s="75" t="s">
        <v>41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2" s="28" customFormat="1" ht="15.75" x14ac:dyDescent="0.25">
      <c r="A3" s="10" t="s">
        <v>177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2" s="28" customFormat="1" ht="15.75" x14ac:dyDescent="0.25">
      <c r="A4" s="10" t="s">
        <v>222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2" ht="12.75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2" ht="14.25" x14ac:dyDescent="0.2">
      <c r="A6" s="159"/>
      <c r="B6" s="500" t="s">
        <v>150</v>
      </c>
      <c r="C6" s="500"/>
      <c r="D6" s="500"/>
      <c r="E6" s="501" t="s">
        <v>151</v>
      </c>
      <c r="F6" s="503" t="s">
        <v>169</v>
      </c>
      <c r="G6" s="31"/>
      <c r="H6" s="31"/>
      <c r="I6" s="31"/>
      <c r="J6" s="31"/>
      <c r="K6" s="31"/>
    </row>
    <row r="7" spans="1:12" ht="42.75" customHeight="1" x14ac:dyDescent="0.2">
      <c r="A7" s="100" t="s">
        <v>4</v>
      </c>
      <c r="B7" s="118" t="s">
        <v>0</v>
      </c>
      <c r="C7" s="41" t="s">
        <v>110</v>
      </c>
      <c r="D7" s="84" t="s">
        <v>181</v>
      </c>
      <c r="E7" s="502"/>
      <c r="F7" s="504"/>
      <c r="G7" s="158"/>
      <c r="H7" s="158"/>
      <c r="I7" s="158"/>
      <c r="J7" s="31"/>
      <c r="K7" s="31"/>
    </row>
    <row r="8" spans="1:12" ht="14.25" x14ac:dyDescent="0.2">
      <c r="A8" s="160" t="s">
        <v>248</v>
      </c>
      <c r="B8" s="168">
        <f>'A.2.12'!D16</f>
        <v>21205</v>
      </c>
      <c r="C8" s="310">
        <f>'A.2.12'!E16</f>
        <v>14432</v>
      </c>
      <c r="D8" s="310">
        <f>B8-C8</f>
        <v>6773</v>
      </c>
      <c r="E8" s="419">
        <f>'A.2.1'!$D$7*1000/'A.2.15'!B8</f>
        <v>1429.8042914406979</v>
      </c>
      <c r="F8" s="420">
        <f>'A.2.1'!$D$7*1000/'A.2.15'!C8</f>
        <v>2100.8176274944567</v>
      </c>
      <c r="G8" s="261"/>
      <c r="H8" s="158"/>
      <c r="I8" s="158"/>
      <c r="J8" s="12"/>
      <c r="K8" s="63"/>
      <c r="L8" s="63"/>
    </row>
    <row r="9" spans="1:12" ht="12.75" x14ac:dyDescent="0.2">
      <c r="A9" s="52" t="s">
        <v>3</v>
      </c>
      <c r="B9" s="310">
        <f>'A.2.12'!F16</f>
        <v>9354.5000000000018</v>
      </c>
      <c r="C9" s="310">
        <f>'A.2.12'!G16</f>
        <v>6662.1</v>
      </c>
      <c r="D9" s="310">
        <f>B9-C9</f>
        <v>2692.4000000000015</v>
      </c>
      <c r="E9" s="415">
        <f>+'A.2.1'!$E$7*1000/'A.2.15'!B9</f>
        <v>1402.9611416965095</v>
      </c>
      <c r="F9" s="416">
        <f>+'A.2.1'!$E$7*1000/'A.2.15'!C9</f>
        <v>1969.9494153495143</v>
      </c>
      <c r="G9" s="158"/>
      <c r="H9" s="158"/>
      <c r="I9" s="158"/>
      <c r="J9" s="12"/>
      <c r="K9" s="63"/>
      <c r="L9" s="63"/>
    </row>
    <row r="10" spans="1:12" ht="12.75" x14ac:dyDescent="0.2">
      <c r="A10" s="293" t="s">
        <v>152</v>
      </c>
      <c r="B10" s="310">
        <f>SUM(C10:D10)</f>
        <v>2561.5999999999995</v>
      </c>
      <c r="C10" s="310">
        <v>1909.8999999999996</v>
      </c>
      <c r="D10" s="310">
        <v>651.69999999999993</v>
      </c>
      <c r="E10" s="415">
        <f>4476.4*1000/B10</f>
        <v>1747.5015615240479</v>
      </c>
      <c r="F10" s="416">
        <f>4476.4*1000/C10</f>
        <v>2343.7876328603597</v>
      </c>
      <c r="G10" s="184"/>
      <c r="H10" s="158"/>
      <c r="I10" s="158"/>
      <c r="J10" s="12"/>
      <c r="K10" s="63"/>
      <c r="L10" s="63"/>
    </row>
    <row r="11" spans="1:12" ht="12.75" x14ac:dyDescent="0.2">
      <c r="A11" s="297" t="s">
        <v>179</v>
      </c>
      <c r="B11" s="310">
        <f>SUM(C11:D11)</f>
        <v>6792.9000000000015</v>
      </c>
      <c r="C11" s="310">
        <v>4752.2000000000007</v>
      </c>
      <c r="D11" s="310">
        <v>2040.7000000000003</v>
      </c>
      <c r="E11" s="415">
        <f>8335.3*1000/B11</f>
        <v>1227.0606073989013</v>
      </c>
      <c r="F11" s="416">
        <f>8335.3*1000/C11</f>
        <v>1753.987626783384</v>
      </c>
      <c r="G11" s="184"/>
      <c r="H11" s="158"/>
      <c r="I11" s="158"/>
      <c r="J11" s="12"/>
      <c r="K11" s="63"/>
      <c r="L11" s="63"/>
    </row>
    <row r="12" spans="1:12" ht="12.75" x14ac:dyDescent="0.2">
      <c r="A12" s="52" t="s">
        <v>149</v>
      </c>
      <c r="B12" s="310">
        <f>'A.2.12'!H16</f>
        <v>15675.279999999999</v>
      </c>
      <c r="C12" s="310">
        <f>'A.2.12'!I16</f>
        <v>12537.96</v>
      </c>
      <c r="D12" s="310">
        <f>B12-C12</f>
        <v>3137.3199999999997</v>
      </c>
      <c r="E12" s="415">
        <f>+'A.2.1'!$F$7*1000/'A.2.15'!B12</f>
        <v>1346.0695400656314</v>
      </c>
      <c r="F12" s="416">
        <f>+'A.2.1'!$F$7*1000/'A.2.15'!C12</f>
        <v>1682.8907525626171</v>
      </c>
      <c r="G12" s="184"/>
      <c r="H12" s="158"/>
      <c r="I12" s="158"/>
      <c r="J12" s="12"/>
      <c r="K12" s="63"/>
      <c r="L12" s="63"/>
    </row>
    <row r="13" spans="1:12" ht="12.75" x14ac:dyDescent="0.2">
      <c r="A13" s="293" t="s">
        <v>184</v>
      </c>
      <c r="B13" s="310">
        <f>C13+D13</f>
        <v>2722</v>
      </c>
      <c r="C13" s="310">
        <v>1514</v>
      </c>
      <c r="D13" s="310">
        <v>1208</v>
      </c>
      <c r="E13" s="415">
        <f>3123.171*1000/B13</f>
        <v>1147.3809698750918</v>
      </c>
      <c r="F13" s="416">
        <f>3123.171*1000/C13</f>
        <v>2062.8606340819024</v>
      </c>
      <c r="G13" s="184"/>
      <c r="H13" s="158"/>
      <c r="I13" s="158"/>
      <c r="J13" s="12"/>
      <c r="K13" s="63"/>
      <c r="L13" s="63"/>
    </row>
    <row r="14" spans="1:12" s="28" customFormat="1" ht="12.75" x14ac:dyDescent="0.2">
      <c r="A14" s="54" t="s">
        <v>0</v>
      </c>
      <c r="B14" s="169">
        <f>SUM(B8:B9,B12)</f>
        <v>46234.78</v>
      </c>
      <c r="C14" s="414">
        <f>SUM(C8:C9,C12)</f>
        <v>33632.06</v>
      </c>
      <c r="D14" s="414">
        <f>SUM(D8:D9,D12)</f>
        <v>12602.720000000001</v>
      </c>
      <c r="E14" s="417">
        <f>'A.2.1'!$C$7*1000/'A.2.15'!B14</f>
        <v>1395.9840825456506</v>
      </c>
      <c r="F14" s="418">
        <f>'A.2.1'!C7*1000/'A.2.15'!$C$14</f>
        <v>1919.091989607535</v>
      </c>
      <c r="G14" s="184"/>
      <c r="H14" s="158"/>
      <c r="I14" s="158"/>
      <c r="J14" s="12"/>
      <c r="K14" s="63"/>
      <c r="L14" s="63"/>
    </row>
    <row r="15" spans="1:12" s="28" customFormat="1" ht="12.75" x14ac:dyDescent="0.2">
      <c r="A15" s="25"/>
      <c r="B15" s="37"/>
      <c r="C15" s="37"/>
      <c r="D15" s="37"/>
      <c r="E15" s="37"/>
      <c r="F15" s="37"/>
      <c r="G15" s="37"/>
      <c r="H15" s="37"/>
      <c r="I15" s="37"/>
      <c r="J15" s="25"/>
      <c r="K15" s="25"/>
    </row>
    <row r="16" spans="1:12" x14ac:dyDescent="0.2">
      <c r="A16" s="49" t="s">
        <v>113</v>
      </c>
    </row>
    <row r="17" spans="1:10" s="268" customFormat="1" x14ac:dyDescent="0.2">
      <c r="A17" s="268" t="s">
        <v>249</v>
      </c>
    </row>
    <row r="18" spans="1:10" ht="12.75" x14ac:dyDescent="0.2">
      <c r="A18" s="17" t="s">
        <v>163</v>
      </c>
      <c r="J18" s="66"/>
    </row>
    <row r="19" spans="1:10" ht="12.75" x14ac:dyDescent="0.2">
      <c r="A19" s="68"/>
      <c r="B19" s="65"/>
      <c r="C19" s="65"/>
      <c r="D19" s="65"/>
      <c r="E19" s="67"/>
      <c r="G19" s="67"/>
      <c r="H19" s="67"/>
      <c r="I19" s="67"/>
      <c r="J19" s="66"/>
    </row>
    <row r="20" spans="1:10" ht="12.75" x14ac:dyDescent="0.2">
      <c r="A20" s="325" t="s">
        <v>200</v>
      </c>
      <c r="D20" s="67"/>
      <c r="E20" s="67"/>
      <c r="G20" s="67"/>
      <c r="H20" s="67"/>
      <c r="I20" s="67"/>
      <c r="J20" s="63"/>
    </row>
    <row r="21" spans="1:10" ht="12.75" x14ac:dyDescent="0.2">
      <c r="D21" s="67"/>
      <c r="E21" s="67"/>
      <c r="G21" s="67"/>
      <c r="H21" s="67"/>
      <c r="I21" s="67"/>
      <c r="J21" s="63"/>
    </row>
    <row r="22" spans="1:10" ht="12.75" x14ac:dyDescent="0.2">
      <c r="A22" s="31"/>
      <c r="B22" s="31"/>
      <c r="C22" s="31"/>
      <c r="D22" s="67"/>
      <c r="E22" s="65"/>
      <c r="G22" s="67"/>
      <c r="H22" s="67"/>
      <c r="I22" s="67"/>
      <c r="J22" s="63"/>
    </row>
    <row r="23" spans="1:10" ht="12.75" x14ac:dyDescent="0.2">
      <c r="A23" s="31"/>
      <c r="B23" s="31"/>
      <c r="C23" s="65"/>
      <c r="D23" s="65"/>
      <c r="G23" s="67"/>
      <c r="H23" s="67"/>
      <c r="I23" s="67"/>
      <c r="J23" s="63"/>
    </row>
    <row r="24" spans="1:10" ht="12.75" x14ac:dyDescent="0.2">
      <c r="A24" s="31"/>
      <c r="B24" s="31"/>
      <c r="F24" s="67"/>
      <c r="G24" s="67"/>
      <c r="H24" s="67"/>
      <c r="I24" s="67"/>
      <c r="J24" s="63"/>
    </row>
    <row r="25" spans="1:10" ht="12.75" x14ac:dyDescent="0.2">
      <c r="A25"/>
      <c r="B25" s="505"/>
      <c r="C25" s="505"/>
      <c r="D25" s="505"/>
      <c r="E25" s="505"/>
      <c r="F25" s="505"/>
      <c r="G25" s="301"/>
      <c r="H25" s="67"/>
      <c r="I25" s="67"/>
      <c r="J25" s="63"/>
    </row>
    <row r="26" spans="1:10" ht="12.75" x14ac:dyDescent="0.2">
      <c r="A26" s="301"/>
      <c r="B26" s="301"/>
      <c r="C26" s="301"/>
      <c r="D26" s="301"/>
      <c r="E26" s="505"/>
      <c r="F26" s="505"/>
      <c r="G26" s="301"/>
      <c r="H26" s="65"/>
      <c r="I26" s="65"/>
      <c r="J26" s="63"/>
    </row>
    <row r="27" spans="1:10" ht="12.75" x14ac:dyDescent="0.2">
      <c r="A27" s="31"/>
      <c r="B27" s="31"/>
      <c r="F27" s="67"/>
      <c r="J27" s="66"/>
    </row>
    <row r="28" spans="1:10" ht="12.75" x14ac:dyDescent="0.2">
      <c r="A28" s="31"/>
      <c r="B28" s="31"/>
      <c r="F28" s="65"/>
      <c r="J28" s="66"/>
    </row>
    <row r="29" spans="1:10" ht="12.75" x14ac:dyDescent="0.2">
      <c r="A29" s="31"/>
      <c r="B29" s="31"/>
      <c r="J29" s="66"/>
    </row>
    <row r="30" spans="1:10" ht="12.75" x14ac:dyDescent="0.2">
      <c r="A30" s="31"/>
      <c r="B30" s="31"/>
      <c r="J30" s="65"/>
    </row>
    <row r="31" spans="1:10" ht="12.75" x14ac:dyDescent="0.2">
      <c r="A31" s="31"/>
      <c r="B31" s="31"/>
    </row>
    <row r="32" spans="1:10" ht="12.75" x14ac:dyDescent="0.2">
      <c r="A32" s="31"/>
      <c r="B32" s="31"/>
    </row>
  </sheetData>
  <mergeCells count="6">
    <mergeCell ref="B6:D6"/>
    <mergeCell ref="E6:E7"/>
    <mergeCell ref="F6:F7"/>
    <mergeCell ref="B25:D25"/>
    <mergeCell ref="E25:E26"/>
    <mergeCell ref="F25:F26"/>
  </mergeCells>
  <phoneticPr fontId="0" type="noConversion"/>
  <hyperlinks>
    <hyperlink ref="A20" location="Innhold!A1" display="Innhold" xr:uid="{00000000-0004-0000-0F00-000000000000}"/>
  </hyperlinks>
  <pageMargins left="0.78740157499999996" right="0.78740157499999996" top="0.984251969" bottom="0.984251969" header="0.5" footer="0.5"/>
  <pageSetup paperSize="9" orientation="landscape" r:id="rId1"/>
  <headerFooter alignWithMargins="0"/>
  <ignoredErrors>
    <ignoredError sqref="C18:G18 G12:G14 B14:C14 C15:G1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AX52"/>
  <sheetViews>
    <sheetView showGridLines="0" zoomScaleNormal="100" workbookViewId="0">
      <selection activeCell="F15" sqref="F15"/>
    </sheetView>
  </sheetViews>
  <sheetFormatPr baseColWidth="10" defaultRowHeight="12.75" x14ac:dyDescent="0.2"/>
  <cols>
    <col min="1" max="1" width="1.7109375" style="9" customWidth="1"/>
    <col min="2" max="2" width="36.42578125" style="9" customWidth="1"/>
    <col min="3" max="3" width="11" style="9" customWidth="1"/>
    <col min="4" max="4" width="13.5703125" style="9" customWidth="1"/>
    <col min="5" max="5" width="18.140625" style="9" customWidth="1"/>
    <col min="6" max="6" width="18.7109375" style="9" customWidth="1"/>
    <col min="7" max="22" width="9.28515625" style="9" customWidth="1"/>
    <col min="23" max="16384" width="11.42578125" style="9"/>
  </cols>
  <sheetData>
    <row r="1" spans="1:50" x14ac:dyDescent="0.2">
      <c r="A1" s="357" t="s">
        <v>223</v>
      </c>
      <c r="B1" s="357"/>
    </row>
    <row r="2" spans="1:50" ht="18" x14ac:dyDescent="0.25">
      <c r="A2" s="75" t="s">
        <v>30</v>
      </c>
      <c r="B2" s="8"/>
    </row>
    <row r="3" spans="1:50" ht="15.75" x14ac:dyDescent="0.25">
      <c r="A3" s="356" t="s">
        <v>204</v>
      </c>
      <c r="B3" s="356"/>
      <c r="C3" s="356"/>
      <c r="D3" s="356"/>
      <c r="E3" s="356"/>
      <c r="F3" s="356"/>
      <c r="G3" s="11"/>
      <c r="I3" s="12"/>
    </row>
    <row r="5" spans="1:50" ht="16.5" x14ac:dyDescent="0.2">
      <c r="A5" s="88"/>
      <c r="B5" s="57"/>
      <c r="C5" s="39" t="s">
        <v>0</v>
      </c>
      <c r="D5" s="42" t="s">
        <v>170</v>
      </c>
      <c r="E5" s="39" t="s">
        <v>3</v>
      </c>
      <c r="F5" s="83" t="s">
        <v>65</v>
      </c>
      <c r="G5" s="12"/>
    </row>
    <row r="6" spans="1:50" ht="14.25" x14ac:dyDescent="0.2">
      <c r="A6" s="82" t="s">
        <v>31</v>
      </c>
      <c r="B6" s="56"/>
      <c r="C6" s="41"/>
      <c r="D6" s="43"/>
      <c r="E6" s="41"/>
      <c r="F6" s="84" t="s">
        <v>64</v>
      </c>
      <c r="G6" s="12"/>
    </row>
    <row r="7" spans="1:50" x14ac:dyDescent="0.2">
      <c r="A7" s="89" t="s">
        <v>32</v>
      </c>
      <c r="B7" s="55"/>
      <c r="C7" s="309">
        <f>SUM(D7:F7)</f>
        <v>64543.016939999987</v>
      </c>
      <c r="D7" s="426">
        <f>SUM(D9:D10)</f>
        <v>30319</v>
      </c>
      <c r="E7" s="309">
        <f>SUM(E9:E10)</f>
        <v>13124</v>
      </c>
      <c r="F7" s="309">
        <f>SUM(F9:F10)</f>
        <v>21100.01693999999</v>
      </c>
      <c r="G7" s="87"/>
      <c r="H7" s="13"/>
    </row>
    <row r="8" spans="1:50" x14ac:dyDescent="0.2">
      <c r="A8" s="81"/>
      <c r="B8" s="53" t="s">
        <v>67</v>
      </c>
      <c r="C8" s="305"/>
      <c r="D8" s="427"/>
      <c r="E8" s="305"/>
      <c r="F8" s="303"/>
      <c r="G8" s="87"/>
    </row>
    <row r="9" spans="1:50" x14ac:dyDescent="0.2">
      <c r="A9" s="73"/>
      <c r="B9" s="53" t="s">
        <v>76</v>
      </c>
      <c r="C9" s="305">
        <f>SUM(D9:F9)</f>
        <v>41510.407579999985</v>
      </c>
      <c r="D9" s="332">
        <v>19894</v>
      </c>
      <c r="E9" s="305">
        <v>8567.2000000000007</v>
      </c>
      <c r="F9" s="303">
        <v>13049.207579999982</v>
      </c>
      <c r="G9" s="294"/>
      <c r="H9" s="13"/>
    </row>
    <row r="10" spans="1:50" x14ac:dyDescent="0.2">
      <c r="A10" s="73"/>
      <c r="B10" s="53" t="s">
        <v>77</v>
      </c>
      <c r="C10" s="305">
        <f>SUM(D10:F10)</f>
        <v>23032.609360000006</v>
      </c>
      <c r="D10" s="332">
        <v>10425</v>
      </c>
      <c r="E10" s="305">
        <v>4556.8</v>
      </c>
      <c r="F10" s="303">
        <v>8050.8093600000075</v>
      </c>
      <c r="G10" s="87"/>
      <c r="H10" s="13"/>
      <c r="I10" s="12"/>
    </row>
    <row r="11" spans="1:50" ht="16.5" customHeight="1" x14ac:dyDescent="0.2">
      <c r="A11" s="73" t="s">
        <v>33</v>
      </c>
      <c r="B11" s="52"/>
      <c r="C11" s="303">
        <f>SUM(D11:F11)</f>
        <v>4634.3649800000003</v>
      </c>
      <c r="D11" s="428">
        <f>SUM(D13:D14)</f>
        <v>1672</v>
      </c>
      <c r="E11" s="303">
        <f>SUM(E13:E14)</f>
        <v>740.4</v>
      </c>
      <c r="F11" s="303">
        <f>SUM(F13:F14)</f>
        <v>2221.9649800000002</v>
      </c>
      <c r="G11" s="12"/>
      <c r="H11" s="13"/>
    </row>
    <row r="12" spans="1:50" x14ac:dyDescent="0.2">
      <c r="A12" s="81"/>
      <c r="B12" s="53" t="s">
        <v>67</v>
      </c>
      <c r="C12" s="305"/>
      <c r="D12" s="427"/>
      <c r="E12" s="305"/>
      <c r="F12" s="303"/>
      <c r="G12" s="87"/>
      <c r="H12" s="13"/>
    </row>
    <row r="13" spans="1:50" x14ac:dyDescent="0.2">
      <c r="A13" s="73"/>
      <c r="B13" s="113" t="s">
        <v>78</v>
      </c>
      <c r="C13" s="305">
        <f>SUM(D13:F13)</f>
        <v>2264.9540500000003</v>
      </c>
      <c r="D13" s="332">
        <v>1449</v>
      </c>
      <c r="E13" s="305">
        <v>299.89999999999998</v>
      </c>
      <c r="F13" s="303">
        <v>516.05405000000007</v>
      </c>
      <c r="G13" s="12"/>
      <c r="H13" s="13"/>
    </row>
    <row r="14" spans="1:50" x14ac:dyDescent="0.2">
      <c r="A14" s="73"/>
      <c r="B14" s="53" t="s">
        <v>79</v>
      </c>
      <c r="C14" s="305">
        <f>SUM(D14:F14)</f>
        <v>2369.41093</v>
      </c>
      <c r="D14" s="332">
        <v>223</v>
      </c>
      <c r="E14" s="305">
        <v>440.5</v>
      </c>
      <c r="F14" s="303">
        <v>1705.9109300000002</v>
      </c>
      <c r="G14" s="87"/>
      <c r="H14" s="13"/>
    </row>
    <row r="15" spans="1:50" s="14" customFormat="1" x14ac:dyDescent="0.2">
      <c r="A15" s="70" t="s">
        <v>0</v>
      </c>
      <c r="B15" s="54"/>
      <c r="C15" s="306">
        <f>SUM(C7,C11)</f>
        <v>69177.381919999985</v>
      </c>
      <c r="D15" s="429">
        <v>31990</v>
      </c>
      <c r="E15" s="306">
        <f>SUM(E7,E11)</f>
        <v>13864.4</v>
      </c>
      <c r="F15" s="304">
        <f>SUM(F7,F11)</f>
        <v>23321.981919999991</v>
      </c>
      <c r="G15" s="12"/>
      <c r="H15" s="13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</row>
    <row r="16" spans="1:50" s="14" customFormat="1" x14ac:dyDescent="0.2">
      <c r="A16" s="70"/>
      <c r="B16" s="70"/>
      <c r="C16" s="304"/>
      <c r="D16" s="462"/>
      <c r="E16" s="304"/>
      <c r="F16" s="304"/>
      <c r="G16" s="125"/>
      <c r="H16" s="13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</row>
    <row r="17" spans="1:50" s="14" customFormat="1" x14ac:dyDescent="0.2">
      <c r="A17" s="268" t="s">
        <v>235</v>
      </c>
      <c r="B17" s="70"/>
      <c r="C17" s="283"/>
      <c r="D17" s="283"/>
      <c r="E17" s="283"/>
      <c r="F17" s="283"/>
      <c r="G17" s="12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</row>
    <row r="18" spans="1:50" x14ac:dyDescent="0.2">
      <c r="A18" s="17" t="s">
        <v>163</v>
      </c>
      <c r="B18" s="2"/>
      <c r="C18" s="311"/>
      <c r="D18" s="311"/>
      <c r="E18" s="311"/>
      <c r="F18" s="311"/>
      <c r="G18" s="311"/>
    </row>
    <row r="19" spans="1:50" x14ac:dyDescent="0.2">
      <c r="B19" s="17"/>
      <c r="C19" s="18"/>
      <c r="D19" s="18"/>
      <c r="E19" s="12"/>
      <c r="F19" s="12"/>
      <c r="G19" s="12"/>
      <c r="H19" s="12"/>
    </row>
    <row r="20" spans="1:50" x14ac:dyDescent="0.2">
      <c r="A20" s="325" t="s">
        <v>200</v>
      </c>
      <c r="B20" s="17"/>
      <c r="C20" s="16"/>
      <c r="D20" s="16"/>
      <c r="E20" s="12"/>
      <c r="F20" s="12"/>
      <c r="G20" s="12"/>
      <c r="H20" s="12"/>
    </row>
    <row r="21" spans="1:50" ht="15" x14ac:dyDescent="0.25">
      <c r="A21" s="17"/>
      <c r="B21" s="175"/>
      <c r="C21" s="360"/>
      <c r="D21" s="353"/>
      <c r="E21" s="289"/>
      <c r="F21" s="316"/>
      <c r="G21" s="12"/>
      <c r="H21" s="12"/>
    </row>
    <row r="22" spans="1:50" ht="15" x14ac:dyDescent="0.25">
      <c r="A22" s="15"/>
      <c r="B22" s="175"/>
      <c r="C22" s="354"/>
      <c r="D22" s="354"/>
      <c r="E22" s="354"/>
      <c r="F22" s="354"/>
      <c r="G22" s="12"/>
      <c r="H22" s="12"/>
    </row>
    <row r="23" spans="1:50" x14ac:dyDescent="0.2">
      <c r="A23" s="15"/>
      <c r="B23"/>
      <c r="C23" s="295"/>
      <c r="D23" s="377"/>
      <c r="E23" s="295"/>
      <c r="F23" s="12"/>
      <c r="G23" s="12"/>
      <c r="H23" s="12"/>
    </row>
    <row r="24" spans="1:50" x14ac:dyDescent="0.2">
      <c r="A24" s="19"/>
      <c r="B24"/>
      <c r="C24" s="295"/>
      <c r="D24" s="377"/>
      <c r="E24" s="377"/>
      <c r="F24" s="378"/>
      <c r="G24" s="12"/>
      <c r="H24" s="12"/>
    </row>
    <row r="25" spans="1:50" ht="15" x14ac:dyDescent="0.25">
      <c r="B25" s="175"/>
      <c r="C25" s="295"/>
      <c r="D25" s="295"/>
      <c r="E25" s="295"/>
      <c r="F25" s="295"/>
      <c r="G25" s="295"/>
      <c r="H25" s="12"/>
    </row>
    <row r="26" spans="1:50" ht="15" x14ac:dyDescent="0.25">
      <c r="A26" s="19"/>
      <c r="B26" s="175"/>
      <c r="C26" s="295"/>
      <c r="D26" s="295"/>
      <c r="E26" s="295"/>
      <c r="F26" s="295"/>
      <c r="G26" s="295"/>
      <c r="H26" s="12"/>
    </row>
    <row r="27" spans="1:50" x14ac:dyDescent="0.2">
      <c r="B27"/>
      <c r="C27" s="295"/>
      <c r="D27" s="295"/>
      <c r="E27" s="295"/>
      <c r="F27" s="295"/>
      <c r="G27" s="295"/>
      <c r="H27" s="12"/>
    </row>
    <row r="28" spans="1:50" x14ac:dyDescent="0.2">
      <c r="A28" s="19"/>
      <c r="B28"/>
      <c r="C28"/>
      <c r="D28"/>
      <c r="E28"/>
      <c r="F28"/>
      <c r="G28"/>
    </row>
    <row r="29" spans="1:50" ht="15" x14ac:dyDescent="0.25">
      <c r="B29"/>
      <c r="C29"/>
      <c r="D29"/>
      <c r="E29"/>
      <c r="F29" s="175"/>
      <c r="G29" s="175"/>
    </row>
    <row r="30" spans="1:50" ht="15" x14ac:dyDescent="0.25">
      <c r="A30" s="20"/>
      <c r="B30" s="175"/>
      <c r="C30" s="175"/>
      <c r="D30" s="175"/>
      <c r="E30" s="175"/>
      <c r="F30" s="177"/>
      <c r="G30" s="177"/>
    </row>
    <row r="31" spans="1:50" ht="15" x14ac:dyDescent="0.25">
      <c r="A31" s="12"/>
      <c r="B31"/>
      <c r="C31"/>
      <c r="D31"/>
      <c r="E31" s="175"/>
      <c r="F31" s="177"/>
      <c r="G31" s="177"/>
    </row>
    <row r="32" spans="1:50" ht="15" x14ac:dyDescent="0.25">
      <c r="A32" s="12"/>
      <c r="B32"/>
      <c r="C32"/>
      <c r="D32"/>
      <c r="E32" s="175"/>
      <c r="F32" s="177"/>
      <c r="G32" s="177"/>
    </row>
    <row r="33" spans="1:13" ht="15" x14ac:dyDescent="0.25">
      <c r="A33" s="12"/>
      <c r="B33"/>
      <c r="C33"/>
      <c r="D33"/>
      <c r="E33" s="175"/>
      <c r="F33" s="177"/>
      <c r="G33" s="177"/>
    </row>
    <row r="34" spans="1:13" ht="15" x14ac:dyDescent="0.25">
      <c r="A34" s="12"/>
      <c r="B34"/>
      <c r="C34"/>
      <c r="D34"/>
      <c r="E34" s="175"/>
      <c r="F34" s="177"/>
      <c r="G34" s="177"/>
    </row>
    <row r="35" spans="1:13" ht="15" x14ac:dyDescent="0.25">
      <c r="B35"/>
      <c r="C35"/>
      <c r="D35"/>
      <c r="E35" s="175"/>
      <c r="F35" s="177"/>
      <c r="G35" s="177"/>
    </row>
    <row r="36" spans="1:13" ht="15" x14ac:dyDescent="0.25">
      <c r="B36"/>
      <c r="C36"/>
      <c r="D36" s="175"/>
      <c r="E36" s="175"/>
      <c r="F36" s="176"/>
      <c r="G36" s="176"/>
    </row>
    <row r="37" spans="1:13" ht="15" x14ac:dyDescent="0.25">
      <c r="B37"/>
      <c r="C37"/>
      <c r="D37"/>
      <c r="E37" s="175"/>
      <c r="F37" s="176"/>
      <c r="G37" s="176"/>
    </row>
    <row r="38" spans="1:13" ht="15" x14ac:dyDescent="0.25">
      <c r="B38"/>
      <c r="C38"/>
      <c r="D38"/>
      <c r="E38" s="175"/>
      <c r="F38" s="176"/>
      <c r="G38" s="176"/>
    </row>
    <row r="39" spans="1:13" ht="15" x14ac:dyDescent="0.25">
      <c r="B39"/>
      <c r="C39"/>
      <c r="D39"/>
      <c r="E39" s="175"/>
      <c r="F39" s="176"/>
      <c r="G39" s="176"/>
    </row>
    <row r="40" spans="1:13" ht="15" x14ac:dyDescent="0.25">
      <c r="B40"/>
      <c r="C40"/>
      <c r="D40"/>
      <c r="E40" s="175"/>
      <c r="F40" s="176"/>
      <c r="G40" s="176"/>
    </row>
    <row r="41" spans="1:13" ht="15" x14ac:dyDescent="0.25">
      <c r="B41"/>
      <c r="C41"/>
      <c r="D41"/>
      <c r="E41" s="175"/>
      <c r="F41" s="176"/>
      <c r="G41" s="176"/>
    </row>
    <row r="42" spans="1:13" ht="15" x14ac:dyDescent="0.25">
      <c r="B42"/>
      <c r="C42"/>
      <c r="D42"/>
      <c r="E42" s="175"/>
      <c r="F42" s="176"/>
      <c r="G42" s="176"/>
    </row>
    <row r="43" spans="1:13" x14ac:dyDescent="0.2">
      <c r="B43"/>
      <c r="C43"/>
      <c r="D43"/>
      <c r="E43"/>
      <c r="F43"/>
      <c r="G43"/>
    </row>
    <row r="44" spans="1:13" x14ac:dyDescent="0.2">
      <c r="B44"/>
      <c r="C44"/>
      <c r="D44"/>
      <c r="E44"/>
      <c r="F44"/>
      <c r="G44"/>
    </row>
    <row r="45" spans="1:13" ht="15" x14ac:dyDescent="0.25">
      <c r="B45" s="175"/>
      <c r="C45"/>
      <c r="D45"/>
      <c r="E45"/>
      <c r="F45"/>
      <c r="G45"/>
    </row>
    <row r="46" spans="1:13" ht="15" x14ac:dyDescent="0.25">
      <c r="B46" s="175"/>
      <c r="C46"/>
      <c r="D46"/>
      <c r="E46"/>
      <c r="F46"/>
      <c r="G46"/>
    </row>
    <row r="47" spans="1:13" ht="15" x14ac:dyDescent="0.25">
      <c r="B47" s="175"/>
      <c r="C47"/>
      <c r="D47"/>
      <c r="E47"/>
      <c r="F47"/>
      <c r="G47"/>
      <c r="L47" s="1"/>
      <c r="M47" s="355"/>
    </row>
    <row r="48" spans="1:13" ht="15" x14ac:dyDescent="0.25">
      <c r="B48" s="175"/>
      <c r="C48"/>
      <c r="D48"/>
      <c r="E48"/>
      <c r="F48"/>
      <c r="G48"/>
    </row>
    <row r="49" spans="2:7" ht="15" x14ac:dyDescent="0.25">
      <c r="B49" s="175"/>
      <c r="C49"/>
      <c r="D49"/>
      <c r="E49"/>
      <c r="F49"/>
      <c r="G49"/>
    </row>
    <row r="50" spans="2:7" ht="15" x14ac:dyDescent="0.25">
      <c r="B50" s="175"/>
      <c r="C50"/>
      <c r="D50"/>
      <c r="E50"/>
      <c r="F50"/>
      <c r="G50"/>
    </row>
    <row r="51" spans="2:7" ht="15" x14ac:dyDescent="0.25">
      <c r="B51" s="175"/>
      <c r="C51"/>
      <c r="D51"/>
      <c r="E51"/>
      <c r="F51"/>
      <c r="G51"/>
    </row>
    <row r="52" spans="2:7" ht="15" x14ac:dyDescent="0.25">
      <c r="B52" s="175"/>
      <c r="C52"/>
      <c r="D52"/>
      <c r="E52"/>
      <c r="F52"/>
      <c r="G52"/>
    </row>
  </sheetData>
  <phoneticPr fontId="0" type="noConversion"/>
  <hyperlinks>
    <hyperlink ref="A20" location="Innhold!A1" display="Innhold" xr:uid="{00000000-0004-0000-0100-000000000000}"/>
  </hyperlinks>
  <pageMargins left="0.48" right="0.28000000000000003" top="0.984251969" bottom="0.984251969" header="0.5" footer="0.5"/>
  <pageSetup paperSize="9" orientation="landscape" r:id="rId1"/>
  <headerFooter alignWithMargins="0"/>
  <ignoredErrors>
    <ignoredError sqref="E7 D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W49"/>
  <sheetViews>
    <sheetView showGridLines="0" zoomScaleNormal="100" workbookViewId="0"/>
  </sheetViews>
  <sheetFormatPr baseColWidth="10" defaultRowHeight="12.75" x14ac:dyDescent="0.2"/>
  <cols>
    <col min="1" max="1" width="3.140625" style="124" customWidth="1"/>
    <col min="2" max="2" width="33.28515625" style="124" customWidth="1"/>
    <col min="3" max="5" width="10.5703125" style="124" customWidth="1"/>
    <col min="6" max="6" width="13.85546875" style="124" customWidth="1"/>
    <col min="7" max="7" width="10.5703125" style="124" customWidth="1"/>
    <col min="8" max="8" width="12.140625" style="124" customWidth="1"/>
    <col min="9" max="9" width="14.28515625" style="124" bestFit="1" customWidth="1"/>
    <col min="10" max="10" width="13" style="124" customWidth="1"/>
    <col min="11" max="11" width="10.5703125" style="124" customWidth="1"/>
    <col min="12" max="12" width="13.28515625" style="124" customWidth="1"/>
    <col min="13" max="18" width="9.28515625" style="124" customWidth="1"/>
    <col min="19" max="19" width="23.5703125" style="124" customWidth="1"/>
    <col min="20" max="20" width="9.28515625" style="124" customWidth="1"/>
    <col min="21" max="21" width="12.140625" style="124" customWidth="1"/>
    <col min="22" max="22" width="9.28515625" style="124" customWidth="1"/>
    <col min="23" max="16384" width="11.42578125" style="124"/>
  </cols>
  <sheetData>
    <row r="1" spans="1:23" x14ac:dyDescent="0.2">
      <c r="A1" s="357" t="s">
        <v>251</v>
      </c>
    </row>
    <row r="2" spans="1:23" ht="18" x14ac:dyDescent="0.25">
      <c r="A2" s="75" t="s">
        <v>42</v>
      </c>
      <c r="B2" s="75"/>
    </row>
    <row r="3" spans="1:23" ht="15.75" x14ac:dyDescent="0.25">
      <c r="A3" s="23" t="s">
        <v>205</v>
      </c>
      <c r="B3" s="23"/>
      <c r="C3" s="24"/>
      <c r="D3" s="24"/>
      <c r="E3" s="24"/>
      <c r="F3" s="24"/>
      <c r="G3" s="24"/>
      <c r="I3" s="125"/>
    </row>
    <row r="4" spans="1:23" x14ac:dyDescent="0.2">
      <c r="B4" s="126"/>
      <c r="M4" s="125"/>
      <c r="N4" s="125"/>
      <c r="O4" s="125"/>
      <c r="P4" s="125"/>
      <c r="Q4" s="125"/>
      <c r="R4" s="125"/>
      <c r="S4" s="125"/>
      <c r="T4" s="125"/>
    </row>
    <row r="5" spans="1:23" ht="18.75" customHeight="1" x14ac:dyDescent="0.2">
      <c r="A5" s="90"/>
      <c r="B5" s="119"/>
      <c r="C5" s="115"/>
      <c r="D5" s="468" t="s">
        <v>1</v>
      </c>
      <c r="E5" s="468"/>
      <c r="F5" s="469"/>
      <c r="G5" s="470" t="s">
        <v>43</v>
      </c>
      <c r="H5" s="471"/>
      <c r="I5" s="472"/>
      <c r="J5" s="115"/>
      <c r="K5" s="473" t="s">
        <v>44</v>
      </c>
      <c r="L5" s="474"/>
      <c r="M5" s="125"/>
      <c r="N5" s="125"/>
      <c r="O5" s="125"/>
      <c r="P5" s="125"/>
      <c r="Q5" s="125"/>
      <c r="R5" s="125"/>
      <c r="S5" s="125"/>
      <c r="T5" s="125"/>
    </row>
    <row r="6" spans="1:23" ht="14.25" customHeight="1" x14ac:dyDescent="0.2">
      <c r="A6" s="91"/>
      <c r="B6" s="120"/>
      <c r="C6" s="116" t="s">
        <v>0</v>
      </c>
      <c r="D6" s="51" t="s">
        <v>0</v>
      </c>
      <c r="E6" s="40" t="s">
        <v>70</v>
      </c>
      <c r="F6" s="51" t="s">
        <v>45</v>
      </c>
      <c r="G6" s="51" t="s">
        <v>0</v>
      </c>
      <c r="H6" s="40" t="s">
        <v>73</v>
      </c>
      <c r="I6" s="40" t="s">
        <v>60</v>
      </c>
      <c r="J6" s="40" t="s">
        <v>236</v>
      </c>
      <c r="K6" s="40" t="s">
        <v>0</v>
      </c>
      <c r="L6" s="85" t="s">
        <v>75</v>
      </c>
      <c r="M6" s="125"/>
      <c r="N6" s="125"/>
      <c r="O6" s="125"/>
      <c r="P6" s="125"/>
      <c r="Q6" s="300"/>
      <c r="R6" s="300"/>
      <c r="S6" s="300"/>
      <c r="T6" s="300"/>
      <c r="U6" s="300"/>
      <c r="V6" s="300"/>
      <c r="W6" s="300"/>
    </row>
    <row r="7" spans="1:23" ht="14.25" customHeight="1" x14ac:dyDescent="0.2">
      <c r="A7" s="92"/>
      <c r="B7" s="121"/>
      <c r="C7" s="117"/>
      <c r="D7" s="51"/>
      <c r="E7" s="40" t="s">
        <v>68</v>
      </c>
      <c r="F7" s="51"/>
      <c r="G7" s="51"/>
      <c r="H7" s="40" t="s">
        <v>71</v>
      </c>
      <c r="I7" s="40"/>
      <c r="J7" s="40"/>
      <c r="K7" s="40"/>
      <c r="L7" s="85" t="s">
        <v>74</v>
      </c>
      <c r="M7" s="125"/>
      <c r="N7" s="125"/>
      <c r="O7" s="125"/>
      <c r="P7" s="125"/>
      <c r="Q7" s="300"/>
      <c r="R7" s="300"/>
      <c r="S7" s="300"/>
      <c r="T7" s="300"/>
      <c r="U7" s="300"/>
      <c r="V7" s="300"/>
      <c r="W7" s="300"/>
    </row>
    <row r="8" spans="1:23" ht="18.75" customHeight="1" x14ac:dyDescent="0.2">
      <c r="A8" s="60" t="s">
        <v>4</v>
      </c>
      <c r="B8" s="122"/>
      <c r="C8" s="118"/>
      <c r="D8" s="43"/>
      <c r="E8" s="41" t="s">
        <v>69</v>
      </c>
      <c r="F8" s="43"/>
      <c r="G8" s="43"/>
      <c r="H8" s="41" t="s">
        <v>72</v>
      </c>
      <c r="I8" s="41"/>
      <c r="J8" s="43"/>
      <c r="K8" s="41"/>
      <c r="L8" s="86"/>
      <c r="M8" s="125"/>
      <c r="N8" s="125"/>
      <c r="O8" s="125"/>
      <c r="P8" s="125"/>
      <c r="Q8" s="300"/>
      <c r="R8" s="300"/>
      <c r="S8" s="300"/>
      <c r="T8" s="300"/>
      <c r="U8" s="300"/>
      <c r="V8" s="300"/>
      <c r="W8" s="300"/>
    </row>
    <row r="9" spans="1:23" ht="14.25" x14ac:dyDescent="0.2">
      <c r="A9" s="160" t="s">
        <v>111</v>
      </c>
      <c r="B9" s="123"/>
      <c r="C9" s="390">
        <f>SUM(D9,G9,J9,K9)</f>
        <v>31989.7</v>
      </c>
      <c r="D9" s="299">
        <f>SUM(E9:F9)</f>
        <v>24504</v>
      </c>
      <c r="E9" s="432">
        <v>24504</v>
      </c>
      <c r="F9" s="432" t="s">
        <v>155</v>
      </c>
      <c r="G9" s="299">
        <f>SUM(H9:I9)</f>
        <v>1402.7</v>
      </c>
      <c r="H9" s="432">
        <v>670</v>
      </c>
      <c r="I9" s="432">
        <v>732.7</v>
      </c>
      <c r="J9" s="299">
        <v>2020</v>
      </c>
      <c r="K9" s="299">
        <v>4063</v>
      </c>
      <c r="L9" s="436">
        <v>180</v>
      </c>
      <c r="M9" s="127"/>
      <c r="N9" s="127"/>
      <c r="O9" s="18"/>
      <c r="P9" s="125"/>
      <c r="Q9" s="300"/>
      <c r="R9" s="300"/>
      <c r="S9" s="300"/>
      <c r="T9" s="300"/>
      <c r="U9" s="300"/>
      <c r="V9" s="300"/>
      <c r="W9" s="300"/>
    </row>
    <row r="10" spans="1:23" x14ac:dyDescent="0.2">
      <c r="A10" s="52" t="s">
        <v>3</v>
      </c>
      <c r="B10" s="123"/>
      <c r="C10" s="298">
        <f>SUM(D10,G10,J10,K10)</f>
        <v>13864.400000000001</v>
      </c>
      <c r="D10" s="35">
        <f>SUM(E10:F10)</f>
        <v>2402.1</v>
      </c>
      <c r="E10" s="35">
        <f>SUM(E11:E14)</f>
        <v>2021.4</v>
      </c>
      <c r="F10" s="35">
        <f>SUM(F11:F14)</f>
        <v>380.7</v>
      </c>
      <c r="G10" s="35">
        <f>SUM(H10:I10)</f>
        <v>9664.5</v>
      </c>
      <c r="H10" s="35">
        <f>SUM(H11:H14)</f>
        <v>6248.2</v>
      </c>
      <c r="I10" s="35">
        <f>SUM(I11:I14)</f>
        <v>3416.3</v>
      </c>
      <c r="J10" s="35">
        <f t="shared" ref="J10:L10" si="0">SUM(J11:J14)</f>
        <v>486.19999999999993</v>
      </c>
      <c r="K10" s="35">
        <f t="shared" si="0"/>
        <v>1311.6</v>
      </c>
      <c r="L10" s="93">
        <f t="shared" si="0"/>
        <v>420.20000000000005</v>
      </c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300"/>
    </row>
    <row r="11" spans="1:23" x14ac:dyDescent="0.2">
      <c r="A11" s="73"/>
      <c r="B11" s="221" t="s">
        <v>114</v>
      </c>
      <c r="C11" s="298">
        <f t="shared" ref="C11:C13" si="1">SUM(D11,G11,J11,K11)</f>
        <v>4402.7</v>
      </c>
      <c r="D11" s="35">
        <f t="shared" ref="D11:D14" si="2">SUM(E11:F11)</f>
        <v>1691.6000000000001</v>
      </c>
      <c r="E11" s="390">
        <v>1399.9</v>
      </c>
      <c r="F11" s="390">
        <v>291.7</v>
      </c>
      <c r="G11" s="299">
        <f>SUM(H11:I11)</f>
        <v>2017.9</v>
      </c>
      <c r="H11" s="390">
        <v>695.2</v>
      </c>
      <c r="I11" s="390">
        <v>1322.7</v>
      </c>
      <c r="J11" s="390">
        <v>170.5</v>
      </c>
      <c r="K11" s="390">
        <v>522.70000000000005</v>
      </c>
      <c r="L11" s="391">
        <v>216.4</v>
      </c>
      <c r="M11" s="127"/>
      <c r="N11" s="127"/>
      <c r="O11" s="125"/>
      <c r="P11" s="125"/>
      <c r="Q11" s="300"/>
      <c r="R11" s="300"/>
      <c r="S11" s="300"/>
      <c r="T11" s="300"/>
      <c r="U11" s="300"/>
      <c r="V11" s="300"/>
      <c r="W11" s="300"/>
    </row>
    <row r="12" spans="1:23" x14ac:dyDescent="0.2">
      <c r="A12" s="73"/>
      <c r="B12" s="220" t="s">
        <v>182</v>
      </c>
      <c r="C12" s="298"/>
      <c r="D12" s="35"/>
      <c r="E12" s="390"/>
      <c r="F12" s="390"/>
      <c r="G12" s="299"/>
      <c r="H12" s="390"/>
      <c r="I12" s="390"/>
      <c r="J12" s="390"/>
      <c r="K12" s="390"/>
      <c r="L12" s="391"/>
      <c r="M12" s="127"/>
      <c r="N12" s="127"/>
      <c r="O12" s="125"/>
      <c r="P12" s="125"/>
      <c r="Q12" s="300"/>
      <c r="R12" s="300"/>
      <c r="S12" s="300"/>
      <c r="T12" s="300"/>
      <c r="U12" s="300"/>
      <c r="V12" s="300"/>
      <c r="W12" s="300"/>
    </row>
    <row r="13" spans="1:23" x14ac:dyDescent="0.2">
      <c r="A13" s="73"/>
      <c r="B13" s="220" t="s">
        <v>187</v>
      </c>
      <c r="C13" s="298">
        <f t="shared" si="1"/>
        <v>922.4</v>
      </c>
      <c r="D13" s="35">
        <f t="shared" si="2"/>
        <v>35.299999999999997</v>
      </c>
      <c r="E13" s="390">
        <v>35.299999999999997</v>
      </c>
      <c r="F13" s="308" t="s">
        <v>155</v>
      </c>
      <c r="G13" s="299">
        <f>SUM(H13:I13)</f>
        <v>842.6</v>
      </c>
      <c r="H13" s="390">
        <v>817.5</v>
      </c>
      <c r="I13" s="390">
        <v>25.1</v>
      </c>
      <c r="J13" s="390">
        <v>43.6</v>
      </c>
      <c r="K13" s="390">
        <v>0.9</v>
      </c>
      <c r="L13" s="391">
        <v>0.7</v>
      </c>
      <c r="M13" s="127"/>
      <c r="N13" s="127"/>
      <c r="O13" s="125"/>
      <c r="P13" s="125"/>
      <c r="Q13" s="300"/>
      <c r="R13" s="300"/>
      <c r="S13" s="300"/>
      <c r="T13" s="300"/>
      <c r="U13" s="300"/>
      <c r="V13" s="300"/>
      <c r="W13" s="300"/>
    </row>
    <row r="14" spans="1:23" x14ac:dyDescent="0.2">
      <c r="A14" s="73"/>
      <c r="B14" s="221" t="s">
        <v>183</v>
      </c>
      <c r="C14" s="298">
        <f>SUM(D14,G14,J14,K14)</f>
        <v>8539.2999999999993</v>
      </c>
      <c r="D14" s="35">
        <f t="shared" si="2"/>
        <v>675.2</v>
      </c>
      <c r="E14" s="390">
        <v>586.20000000000005</v>
      </c>
      <c r="F14" s="308">
        <v>89</v>
      </c>
      <c r="G14" s="390">
        <f>SUM(H14:I14)</f>
        <v>6804</v>
      </c>
      <c r="H14" s="390">
        <v>4735.5</v>
      </c>
      <c r="I14" s="390">
        <v>2068.5</v>
      </c>
      <c r="J14" s="390">
        <v>272.09999999999997</v>
      </c>
      <c r="K14" s="390">
        <v>788</v>
      </c>
      <c r="L14" s="391">
        <v>203.10000000000002</v>
      </c>
      <c r="M14" s="127"/>
      <c r="N14" s="127"/>
      <c r="O14" s="125"/>
      <c r="P14" s="125"/>
      <c r="Q14" s="300"/>
      <c r="R14" s="300"/>
      <c r="S14" s="300"/>
      <c r="T14" s="300"/>
      <c r="U14" s="300"/>
      <c r="V14" s="300"/>
      <c r="W14" s="300"/>
    </row>
    <row r="15" spans="1:23" x14ac:dyDescent="0.2">
      <c r="A15" s="112" t="s">
        <v>2</v>
      </c>
      <c r="B15" s="112"/>
      <c r="C15" s="298">
        <f>SUM(D15,G15,J15,K15)</f>
        <v>23321.982199999999</v>
      </c>
      <c r="D15" s="332">
        <f>SUM(E15:F15)</f>
        <v>528.94351999999958</v>
      </c>
      <c r="E15" s="333">
        <v>528.94351999999958</v>
      </c>
      <c r="F15" s="333" t="s">
        <v>155</v>
      </c>
      <c r="G15" s="332">
        <f>SUM(H15:I15)</f>
        <v>21008.820879999999</v>
      </c>
      <c r="H15" s="333">
        <v>17658.226629999997</v>
      </c>
      <c r="I15" s="333">
        <v>3350.5942500000024</v>
      </c>
      <c r="J15" s="333">
        <v>1041.0188800000003</v>
      </c>
      <c r="K15" s="333">
        <v>743.19892000000004</v>
      </c>
      <c r="L15" s="334">
        <v>538.3494300000001</v>
      </c>
      <c r="M15" s="127"/>
      <c r="N15" s="127"/>
      <c r="O15" s="125"/>
      <c r="P15" s="127"/>
      <c r="Q15" s="300"/>
      <c r="R15" s="300"/>
      <c r="S15" s="300"/>
      <c r="T15" s="300"/>
      <c r="U15" s="300"/>
      <c r="V15" s="300"/>
      <c r="W15" s="300"/>
    </row>
    <row r="16" spans="1:23" x14ac:dyDescent="0.2">
      <c r="A16" s="114"/>
      <c r="B16" s="171" t="s">
        <v>186</v>
      </c>
      <c r="C16" s="298"/>
      <c r="D16" s="35"/>
      <c r="E16" s="35"/>
      <c r="F16" s="335"/>
      <c r="G16" s="298"/>
      <c r="H16" s="336"/>
      <c r="I16" s="337"/>
      <c r="J16" s="338"/>
      <c r="K16" s="338"/>
      <c r="L16" s="339"/>
      <c r="M16" s="127"/>
      <c r="N16" s="127"/>
      <c r="O16" s="125"/>
      <c r="P16" s="125"/>
      <c r="Q16" s="300"/>
      <c r="R16" s="300"/>
      <c r="S16" s="300"/>
      <c r="T16" s="300"/>
      <c r="U16" s="300"/>
      <c r="V16" s="300"/>
      <c r="W16" s="300"/>
    </row>
    <row r="17" spans="1:23" x14ac:dyDescent="0.2">
      <c r="A17" s="114"/>
      <c r="B17" s="171" t="s">
        <v>185</v>
      </c>
      <c r="C17" s="298">
        <f>SUM(D17,G17,J17,K17)</f>
        <v>3454.8410000000008</v>
      </c>
      <c r="D17" s="35">
        <f>SUM(E17:F17)</f>
        <v>54.811</v>
      </c>
      <c r="E17" s="164">
        <v>54.811</v>
      </c>
      <c r="F17" s="335" t="s">
        <v>155</v>
      </c>
      <c r="G17" s="298">
        <f>SUM(H17:I17)</f>
        <v>3128.2720000000004</v>
      </c>
      <c r="H17" s="336">
        <v>2843.0600000000004</v>
      </c>
      <c r="I17" s="380">
        <v>285.21200000000005</v>
      </c>
      <c r="J17" s="338">
        <v>238.28000000000006</v>
      </c>
      <c r="K17" s="338">
        <v>33.478000000000009</v>
      </c>
      <c r="L17" s="339">
        <v>17.252000000000002</v>
      </c>
      <c r="M17" s="127"/>
      <c r="N17" s="127"/>
      <c r="O17" s="125"/>
      <c r="P17" s="125"/>
      <c r="Q17" s="300"/>
      <c r="R17" s="300"/>
      <c r="S17" s="300"/>
      <c r="T17" s="300"/>
      <c r="U17" s="300"/>
      <c r="V17" s="300"/>
      <c r="W17" s="300"/>
    </row>
    <row r="18" spans="1:23" x14ac:dyDescent="0.2">
      <c r="A18" s="54" t="s">
        <v>46</v>
      </c>
      <c r="B18" s="54"/>
      <c r="C18" s="36">
        <f>C9+C10+C15</f>
        <v>69176.082200000004</v>
      </c>
      <c r="D18" s="38">
        <f>D9+D10+D15</f>
        <v>27435.043519999999</v>
      </c>
      <c r="E18" s="340">
        <f t="shared" ref="E18:L18" si="3">E9+E10+E15</f>
        <v>27054.343520000002</v>
      </c>
      <c r="F18" s="38" t="s">
        <v>155</v>
      </c>
      <c r="G18" s="340">
        <f t="shared" si="3"/>
        <v>32076.02088</v>
      </c>
      <c r="H18" s="340">
        <f t="shared" si="3"/>
        <v>24576.426629999998</v>
      </c>
      <c r="I18" s="340">
        <f t="shared" si="3"/>
        <v>7499.5942500000019</v>
      </c>
      <c r="J18" s="340">
        <f t="shared" si="3"/>
        <v>3547.2188800000004</v>
      </c>
      <c r="K18" s="340">
        <f t="shared" si="3"/>
        <v>6117.7989200000002</v>
      </c>
      <c r="L18" s="341">
        <f t="shared" si="3"/>
        <v>1138.54943</v>
      </c>
      <c r="M18" s="127"/>
      <c r="N18" s="127"/>
      <c r="O18" s="125"/>
      <c r="P18" s="125"/>
      <c r="Q18" s="300"/>
      <c r="R18" s="300"/>
      <c r="S18" s="300"/>
      <c r="T18" s="300"/>
      <c r="U18" s="300"/>
      <c r="V18" s="300"/>
      <c r="W18" s="300"/>
    </row>
    <row r="19" spans="1:23" ht="14.25" x14ac:dyDescent="0.2">
      <c r="A19" s="241" t="s">
        <v>239</v>
      </c>
      <c r="B19" s="170"/>
      <c r="C19" s="308">
        <v>7841</v>
      </c>
      <c r="D19" s="432">
        <v>3808</v>
      </c>
      <c r="E19" s="432">
        <v>3060</v>
      </c>
      <c r="F19" s="432">
        <v>748</v>
      </c>
      <c r="G19" s="432">
        <v>4032</v>
      </c>
      <c r="H19" s="432">
        <v>3911</v>
      </c>
      <c r="I19" s="432">
        <v>121</v>
      </c>
      <c r="J19" s="432" t="s">
        <v>155</v>
      </c>
      <c r="K19" s="432" t="s">
        <v>155</v>
      </c>
      <c r="L19" s="453" t="s">
        <v>155</v>
      </c>
      <c r="M19" s="454"/>
      <c r="N19" s="127"/>
      <c r="O19" s="125"/>
      <c r="P19" s="125"/>
      <c r="Q19" s="300"/>
      <c r="R19" s="300"/>
      <c r="S19" s="300"/>
      <c r="T19" s="300"/>
      <c r="U19" s="300"/>
      <c r="V19" s="300"/>
      <c r="W19" s="300"/>
    </row>
    <row r="20" spans="1:23" x14ac:dyDescent="0.2">
      <c r="A20" s="54" t="s">
        <v>0</v>
      </c>
      <c r="B20" s="54"/>
      <c r="C20" s="340">
        <f>C18+C19</f>
        <v>77017.082200000004</v>
      </c>
      <c r="D20" s="340">
        <f t="shared" ref="D20:I20" si="4">D18+D19</f>
        <v>31243.043519999999</v>
      </c>
      <c r="E20" s="340">
        <f t="shared" si="4"/>
        <v>30114.343520000002</v>
      </c>
      <c r="F20" s="340">
        <f>F19</f>
        <v>748</v>
      </c>
      <c r="G20" s="340">
        <f t="shared" si="4"/>
        <v>36108.020879999996</v>
      </c>
      <c r="H20" s="340">
        <f t="shared" si="4"/>
        <v>28487.426629999998</v>
      </c>
      <c r="I20" s="340">
        <f t="shared" si="4"/>
        <v>7620.5942500000019</v>
      </c>
      <c r="J20" s="340">
        <f>J18</f>
        <v>3547.2188800000004</v>
      </c>
      <c r="K20" s="340">
        <f>K18</f>
        <v>6117.7989200000002</v>
      </c>
      <c r="L20" s="341">
        <f>L18</f>
        <v>1138.54943</v>
      </c>
      <c r="M20" s="454"/>
      <c r="N20" s="127"/>
      <c r="O20" s="125"/>
      <c r="P20" s="125"/>
      <c r="Q20" s="300"/>
      <c r="R20" s="300"/>
      <c r="S20" s="300"/>
      <c r="T20" s="300"/>
      <c r="U20" s="300"/>
      <c r="V20" s="300"/>
      <c r="W20" s="300"/>
    </row>
    <row r="21" spans="1:23" x14ac:dyDescent="0.2">
      <c r="A21" s="70"/>
      <c r="B21" s="70"/>
      <c r="C21" s="341"/>
      <c r="D21" s="341"/>
      <c r="E21" s="341"/>
      <c r="F21" s="341"/>
      <c r="G21" s="341"/>
      <c r="H21" s="341"/>
      <c r="I21" s="341"/>
      <c r="J21" s="341"/>
      <c r="K21" s="341"/>
      <c r="L21" s="341"/>
      <c r="M21" s="454"/>
      <c r="N21" s="127"/>
      <c r="O21" s="125"/>
      <c r="P21" s="125"/>
      <c r="Q21" s="355"/>
      <c r="R21" s="355"/>
      <c r="S21" s="355"/>
      <c r="T21" s="355"/>
      <c r="U21" s="355"/>
      <c r="V21" s="355"/>
      <c r="W21" s="355"/>
    </row>
    <row r="22" spans="1:23" x14ac:dyDescent="0.2">
      <c r="A22" s="268" t="s">
        <v>235</v>
      </c>
      <c r="B22" s="128"/>
      <c r="C22" s="342"/>
      <c r="D22" s="342"/>
      <c r="E22" s="342"/>
      <c r="F22" s="342"/>
      <c r="G22" s="342"/>
      <c r="H22" s="342"/>
      <c r="I22" s="342"/>
      <c r="J22" s="342"/>
      <c r="K22" s="342"/>
      <c r="L22" s="342"/>
      <c r="M22" s="125"/>
      <c r="N22" s="125"/>
      <c r="O22" s="125"/>
      <c r="P22" s="125"/>
      <c r="Q22" s="125"/>
      <c r="R22" s="125"/>
      <c r="S22" s="125"/>
      <c r="T22" s="125"/>
    </row>
    <row r="23" spans="1:23" s="133" customFormat="1" ht="11.25" x14ac:dyDescent="0.2">
      <c r="A23" s="268" t="s">
        <v>237</v>
      </c>
      <c r="B23" s="132"/>
      <c r="C23" s="129"/>
      <c r="D23" s="129"/>
      <c r="E23" s="129"/>
      <c r="F23" s="130"/>
      <c r="G23" s="130"/>
      <c r="H23" s="129"/>
      <c r="I23" s="129"/>
      <c r="J23" s="130"/>
      <c r="K23" s="130"/>
      <c r="M23" s="268"/>
    </row>
    <row r="24" spans="1:23" s="133" customFormat="1" ht="11.25" x14ac:dyDescent="0.2">
      <c r="A24" s="268" t="s">
        <v>238</v>
      </c>
      <c r="B24" s="132"/>
      <c r="C24" s="129"/>
      <c r="D24" s="129"/>
      <c r="E24" s="129"/>
      <c r="F24" s="130"/>
      <c r="G24" s="130"/>
      <c r="H24" s="129"/>
      <c r="I24" s="129"/>
      <c r="J24" s="130"/>
      <c r="K24" s="130"/>
      <c r="M24" s="268"/>
    </row>
    <row r="25" spans="1:23" x14ac:dyDescent="0.2">
      <c r="A25" s="17" t="s">
        <v>163</v>
      </c>
      <c r="B25" s="17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</row>
    <row r="26" spans="1:23" x14ac:dyDescent="0.2">
      <c r="A26" s="131"/>
      <c r="B26" s="131"/>
      <c r="C26" s="134"/>
      <c r="D26" s="134"/>
      <c r="E26" s="134"/>
      <c r="F26" s="71"/>
      <c r="G26"/>
      <c r="H26"/>
      <c r="I26" s="134"/>
      <c r="J26" s="134"/>
      <c r="K26" s="134"/>
      <c r="L26" s="134"/>
      <c r="M26" s="135"/>
      <c r="N26" s="135"/>
      <c r="O26" s="135"/>
      <c r="P26" s="135"/>
      <c r="Q26" s="135"/>
      <c r="R26" s="135"/>
      <c r="S26" s="135"/>
    </row>
    <row r="27" spans="1:23" x14ac:dyDescent="0.2">
      <c r="A27" s="325" t="s">
        <v>200</v>
      </c>
      <c r="C27" s="21"/>
      <c r="G27"/>
      <c r="H27"/>
    </row>
    <row r="28" spans="1:23" x14ac:dyDescent="0.2">
      <c r="G28"/>
      <c r="H28"/>
    </row>
    <row r="29" spans="1:23" x14ac:dyDescent="0.2">
      <c r="C29" s="21"/>
      <c r="G29"/>
      <c r="H29"/>
      <c r="I29" s="21"/>
    </row>
    <row r="30" spans="1:23" ht="15" x14ac:dyDescent="0.25">
      <c r="B30" s="175"/>
      <c r="C30" s="282"/>
      <c r="D30"/>
      <c r="E30"/>
      <c r="J30" s="21"/>
    </row>
    <row r="31" spans="1:23" ht="15" x14ac:dyDescent="0.25">
      <c r="B31" s="175"/>
      <c r="C31" s="211"/>
      <c r="D31"/>
      <c r="E31"/>
    </row>
    <row r="32" spans="1:23" x14ac:dyDescent="0.2">
      <c r="B32"/>
      <c r="C32" s="211"/>
      <c r="D32"/>
      <c r="E32" s="211"/>
    </row>
    <row r="33" spans="2:5" x14ac:dyDescent="0.2">
      <c r="B33"/>
      <c r="C33"/>
      <c r="D33"/>
      <c r="E33"/>
    </row>
    <row r="34" spans="2:5" ht="15" x14ac:dyDescent="0.25">
      <c r="B34"/>
      <c r="C34" s="358"/>
      <c r="D34" s="175"/>
      <c r="E34" s="175"/>
    </row>
    <row r="35" spans="2:5" ht="15" x14ac:dyDescent="0.25">
      <c r="B35" s="175"/>
      <c r="C35" s="176"/>
      <c r="D35" s="176"/>
      <c r="E35" s="176"/>
    </row>
    <row r="36" spans="2:5" ht="15" x14ac:dyDescent="0.25">
      <c r="B36" s="175"/>
      <c r="C36" s="362"/>
      <c r="D36" s="176"/>
      <c r="E36" s="176"/>
    </row>
    <row r="37" spans="2:5" ht="15" x14ac:dyDescent="0.25">
      <c r="B37" s="175"/>
      <c r="C37" s="176"/>
      <c r="D37" s="176"/>
      <c r="E37" s="176"/>
    </row>
    <row r="38" spans="2:5" ht="15" x14ac:dyDescent="0.25">
      <c r="B38" s="175"/>
      <c r="C38" s="176"/>
      <c r="D38" s="176"/>
      <c r="E38" s="176"/>
    </row>
    <row r="39" spans="2:5" ht="15" x14ac:dyDescent="0.25">
      <c r="B39" s="175"/>
      <c r="C39" s="176"/>
      <c r="D39" s="176"/>
    </row>
    <row r="40" spans="2:5" ht="15" x14ac:dyDescent="0.25">
      <c r="B40" s="175"/>
      <c r="C40" s="176"/>
      <c r="D40" s="177"/>
      <c r="E40" s="177"/>
    </row>
    <row r="41" spans="2:5" ht="15" x14ac:dyDescent="0.25">
      <c r="B41" s="175"/>
      <c r="C41" s="176"/>
      <c r="D41" s="176"/>
      <c r="E41" s="176"/>
    </row>
    <row r="42" spans="2:5" ht="15" x14ac:dyDescent="0.25">
      <c r="B42" s="175"/>
      <c r="C42" s="176"/>
      <c r="D42" s="176"/>
      <c r="E42" s="176"/>
    </row>
    <row r="43" spans="2:5" ht="15" x14ac:dyDescent="0.25">
      <c r="B43" s="175"/>
      <c r="C43" s="176"/>
      <c r="D43" s="176"/>
      <c r="E43" s="176"/>
    </row>
    <row r="44" spans="2:5" ht="15" x14ac:dyDescent="0.25">
      <c r="B44" s="175"/>
      <c r="C44" s="176"/>
      <c r="D44" s="176"/>
      <c r="E44" s="176"/>
    </row>
    <row r="45" spans="2:5" ht="15" x14ac:dyDescent="0.25">
      <c r="B45" s="175"/>
      <c r="C45" s="176"/>
      <c r="D45" s="176"/>
      <c r="E45" s="176"/>
    </row>
    <row r="46" spans="2:5" ht="15" x14ac:dyDescent="0.25">
      <c r="B46" s="175"/>
      <c r="C46" s="176"/>
      <c r="D46" s="176"/>
      <c r="E46" s="176"/>
    </row>
    <row r="47" spans="2:5" x14ac:dyDescent="0.2">
      <c r="B47"/>
      <c r="C47"/>
      <c r="D47"/>
      <c r="E47"/>
    </row>
    <row r="48" spans="2:5" x14ac:dyDescent="0.2">
      <c r="B48"/>
      <c r="C48"/>
      <c r="D48"/>
      <c r="E48"/>
    </row>
    <row r="49" spans="2:5" ht="15" x14ac:dyDescent="0.25">
      <c r="B49" s="175"/>
      <c r="C49"/>
      <c r="D49"/>
      <c r="E49"/>
    </row>
  </sheetData>
  <mergeCells count="3">
    <mergeCell ref="D5:F5"/>
    <mergeCell ref="G5:I5"/>
    <mergeCell ref="K5:L5"/>
  </mergeCells>
  <hyperlinks>
    <hyperlink ref="A27" location="Innhold!A1" display="Innhold" xr:uid="{00000000-0004-0000-0200-000000000000}"/>
  </hyperlinks>
  <pageMargins left="0.48" right="0.28000000000000003" top="0.984251969" bottom="0.984251969" header="0.5" footer="0.5"/>
  <pageSetup paperSize="9" scale="80" orientation="landscape" r:id="rId1"/>
  <headerFooter alignWithMargins="0"/>
  <ignoredErrors>
    <ignoredError sqref="O12:P12 O13:P14 K30:P30 N20:P20 N18:P18 E27:F27 E25:F25 J25:P25 E26:F26 K26:P26 M16:P16 N19:P19 N22:P22 G23 K29:P29 K28:P28 I27:P27 G16 E9:G9 E17:G18 E16:F16 E11:G15 E10:F10" formulaRange="1"/>
    <ignoredError sqref="G10 H10:L10" formula="1" formulaRange="1"/>
    <ignoredError sqref="F2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AT41"/>
  <sheetViews>
    <sheetView zoomScaleNormal="100" workbookViewId="0">
      <selection activeCell="A21" sqref="A21"/>
    </sheetView>
  </sheetViews>
  <sheetFormatPr baseColWidth="10" defaultRowHeight="12.75" x14ac:dyDescent="0.2"/>
  <cols>
    <col min="1" max="1" width="2.28515625" style="206" customWidth="1"/>
    <col min="2" max="2" width="31.42578125" style="206" customWidth="1"/>
    <col min="3" max="5" width="10.7109375" style="206" customWidth="1"/>
    <col min="6" max="6" width="14.28515625" style="206" customWidth="1"/>
    <col min="7" max="7" width="10.7109375" style="206" customWidth="1"/>
    <col min="8" max="8" width="13.7109375" style="206" customWidth="1"/>
    <col min="9" max="9" width="14.28515625" style="206" bestFit="1" customWidth="1"/>
    <col min="10" max="10" width="12.85546875" style="206" customWidth="1"/>
    <col min="11" max="11" width="10.140625" style="206" customWidth="1"/>
    <col min="12" max="12" width="14.42578125" style="206" customWidth="1"/>
    <col min="13" max="13" width="9.28515625" style="222" customWidth="1"/>
    <col min="14" max="22" width="9.28515625" style="206" customWidth="1"/>
    <col min="23" max="16384" width="11.42578125" style="206"/>
  </cols>
  <sheetData>
    <row r="1" spans="1:14" x14ac:dyDescent="0.2">
      <c r="A1" s="357" t="s">
        <v>224</v>
      </c>
    </row>
    <row r="2" spans="1:14" ht="18" x14ac:dyDescent="0.25">
      <c r="A2" s="182" t="s">
        <v>47</v>
      </c>
      <c r="B2" s="223"/>
    </row>
    <row r="3" spans="1:14" ht="15.75" x14ac:dyDescent="0.25">
      <c r="A3" s="224" t="s">
        <v>206</v>
      </c>
      <c r="B3" s="224"/>
      <c r="C3" s="225"/>
      <c r="D3" s="225"/>
      <c r="E3" s="225"/>
      <c r="F3" s="225"/>
      <c r="G3" s="225"/>
      <c r="I3" s="222"/>
    </row>
    <row r="4" spans="1:14" ht="15.75" x14ac:dyDescent="0.25">
      <c r="A4" s="185"/>
      <c r="B4" s="185"/>
      <c r="C4" s="226"/>
      <c r="D4" s="226"/>
      <c r="E4" s="226"/>
      <c r="F4" s="226"/>
      <c r="G4" s="226"/>
      <c r="I4" s="222"/>
    </row>
    <row r="5" spans="1:14" ht="14.25" customHeight="1" x14ac:dyDescent="0.2">
      <c r="A5" s="227"/>
      <c r="B5" s="212"/>
      <c r="C5" s="228"/>
      <c r="D5" s="475" t="s">
        <v>1</v>
      </c>
      <c r="E5" s="475"/>
      <c r="F5" s="475"/>
      <c r="G5" s="475" t="s">
        <v>43</v>
      </c>
      <c r="H5" s="475"/>
      <c r="I5" s="475"/>
      <c r="J5" s="228"/>
      <c r="K5" s="476" t="s">
        <v>44</v>
      </c>
      <c r="L5" s="477"/>
    </row>
    <row r="6" spans="1:14" ht="14.25" customHeight="1" x14ac:dyDescent="0.2">
      <c r="A6" s="229"/>
      <c r="B6" s="213"/>
      <c r="C6" s="230" t="s">
        <v>0</v>
      </c>
      <c r="D6" s="231" t="s">
        <v>0</v>
      </c>
      <c r="E6" s="215" t="s">
        <v>70</v>
      </c>
      <c r="F6" s="231" t="s">
        <v>45</v>
      </c>
      <c r="G6" s="231" t="s">
        <v>0</v>
      </c>
      <c r="H6" s="215" t="s">
        <v>73</v>
      </c>
      <c r="I6" s="215" t="s">
        <v>60</v>
      </c>
      <c r="J6" s="215" t="s">
        <v>236</v>
      </c>
      <c r="K6" s="215" t="s">
        <v>0</v>
      </c>
      <c r="L6" s="216" t="s">
        <v>75</v>
      </c>
    </row>
    <row r="7" spans="1:14" ht="14.25" customHeight="1" x14ac:dyDescent="0.2">
      <c r="A7" s="232"/>
      <c r="B7" s="233"/>
      <c r="C7" s="214"/>
      <c r="D7" s="231"/>
      <c r="E7" s="215" t="s">
        <v>68</v>
      </c>
      <c r="F7" s="231"/>
      <c r="G7" s="231"/>
      <c r="H7" s="215" t="s">
        <v>71</v>
      </c>
      <c r="I7" s="215"/>
      <c r="J7" s="215"/>
      <c r="K7" s="215"/>
      <c r="L7" s="216" t="s">
        <v>74</v>
      </c>
    </row>
    <row r="8" spans="1:14" ht="14.25" customHeight="1" x14ac:dyDescent="0.2">
      <c r="A8" s="234" t="s">
        <v>4</v>
      </c>
      <c r="B8" s="235"/>
      <c r="C8" s="217"/>
      <c r="D8" s="236"/>
      <c r="E8" s="218" t="s">
        <v>69</v>
      </c>
      <c r="F8" s="236"/>
      <c r="G8" s="236"/>
      <c r="H8" s="218" t="s">
        <v>72</v>
      </c>
      <c r="I8" s="218"/>
      <c r="J8" s="236"/>
      <c r="K8" s="218"/>
      <c r="L8" s="219"/>
    </row>
    <row r="9" spans="1:14" x14ac:dyDescent="0.2">
      <c r="A9" s="237" t="s">
        <v>48</v>
      </c>
      <c r="B9" s="238"/>
      <c r="C9" s="363">
        <f t="shared" ref="C9:L9" si="0">SUM(C10:C11)</f>
        <v>36392.400000000001</v>
      </c>
      <c r="D9" s="363">
        <f t="shared" si="0"/>
        <v>26195.599999999999</v>
      </c>
      <c r="E9" s="364">
        <f t="shared" si="0"/>
        <v>25903.9</v>
      </c>
      <c r="F9" s="364">
        <f t="shared" si="0"/>
        <v>291.7</v>
      </c>
      <c r="G9" s="363">
        <f t="shared" si="0"/>
        <v>3420.6000000000004</v>
      </c>
      <c r="H9" s="364">
        <f t="shared" si="0"/>
        <v>1365.2</v>
      </c>
      <c r="I9" s="364">
        <f t="shared" si="0"/>
        <v>2055.4</v>
      </c>
      <c r="J9" s="363">
        <f t="shared" si="0"/>
        <v>2190.5</v>
      </c>
      <c r="K9" s="363">
        <f t="shared" si="0"/>
        <v>4585.7</v>
      </c>
      <c r="L9" s="365">
        <f t="shared" si="0"/>
        <v>396.4</v>
      </c>
      <c r="M9" s="443"/>
      <c r="N9" s="359"/>
    </row>
    <row r="10" spans="1:14" ht="14.25" x14ac:dyDescent="0.2">
      <c r="A10" s="114"/>
      <c r="B10" s="241" t="s">
        <v>240</v>
      </c>
      <c r="C10" s="435">
        <f>'A.2.2'!C9</f>
        <v>31989.7</v>
      </c>
      <c r="D10" s="438">
        <f>'A.2.2'!D9</f>
        <v>24504</v>
      </c>
      <c r="E10" s="434">
        <f>'A.2.2'!E9</f>
        <v>24504</v>
      </c>
      <c r="F10" s="434" t="str">
        <f>'A.2.2'!F9</f>
        <v>..</v>
      </c>
      <c r="G10" s="438">
        <f>'A.2.2'!G9</f>
        <v>1402.7</v>
      </c>
      <c r="H10" s="432">
        <f>'A.2.2'!H9</f>
        <v>670</v>
      </c>
      <c r="I10" s="432">
        <f>'A.2.2'!I9</f>
        <v>732.7</v>
      </c>
      <c r="J10" s="438">
        <f>'A.2.2'!J9</f>
        <v>2020</v>
      </c>
      <c r="K10" s="438">
        <f>'A.2.2'!K9</f>
        <v>4063</v>
      </c>
      <c r="L10" s="433">
        <f>'A.2.2'!L9</f>
        <v>180</v>
      </c>
      <c r="M10" s="443"/>
    </row>
    <row r="11" spans="1:14" x14ac:dyDescent="0.2">
      <c r="A11" s="114"/>
      <c r="B11" s="239" t="s">
        <v>176</v>
      </c>
      <c r="C11" s="363">
        <f>'A.2.2'!C11</f>
        <v>4402.7</v>
      </c>
      <c r="D11" s="363">
        <f>'A.2.2'!D11</f>
        <v>1691.6000000000001</v>
      </c>
      <c r="E11" s="363">
        <f>'A.2.2'!E11</f>
        <v>1399.9</v>
      </c>
      <c r="F11" s="363">
        <f>'A.2.2'!F11</f>
        <v>291.7</v>
      </c>
      <c r="G11" s="363">
        <f>'A.2.2'!G11</f>
        <v>2017.9</v>
      </c>
      <c r="H11" s="363">
        <f>'A.2.2'!H11</f>
        <v>695.2</v>
      </c>
      <c r="I11" s="363">
        <f>'A.2.2'!I11</f>
        <v>1322.7</v>
      </c>
      <c r="J11" s="363">
        <f>'A.2.2'!J11</f>
        <v>170.5</v>
      </c>
      <c r="K11" s="363">
        <f>'A.2.2'!K11</f>
        <v>522.70000000000005</v>
      </c>
      <c r="L11" s="366">
        <f>'A.2.2'!L11</f>
        <v>216.4</v>
      </c>
    </row>
    <row r="12" spans="1:14" x14ac:dyDescent="0.2">
      <c r="A12" s="240" t="s">
        <v>49</v>
      </c>
      <c r="B12" s="170"/>
      <c r="C12" s="363">
        <f>C13+C15</f>
        <v>9461.6999999999989</v>
      </c>
      <c r="D12" s="363">
        <f>D13+D15</f>
        <v>710.5</v>
      </c>
      <c r="E12" s="363">
        <f>E13+E15</f>
        <v>621.5</v>
      </c>
      <c r="F12" s="363">
        <f t="shared" ref="F12" si="1">SUM(F13:F15)</f>
        <v>89</v>
      </c>
      <c r="G12" s="363">
        <f t="shared" ref="G12:L12" si="2">G13+G15</f>
        <v>7646.6</v>
      </c>
      <c r="H12" s="363">
        <f t="shared" si="2"/>
        <v>5553</v>
      </c>
      <c r="I12" s="363">
        <f t="shared" si="2"/>
        <v>2093.6</v>
      </c>
      <c r="J12" s="363">
        <f t="shared" si="2"/>
        <v>315.7</v>
      </c>
      <c r="K12" s="363">
        <f t="shared" si="2"/>
        <v>788.9</v>
      </c>
      <c r="L12" s="379">
        <f t="shared" si="2"/>
        <v>203.8</v>
      </c>
      <c r="N12" s="359"/>
    </row>
    <row r="13" spans="1:14" x14ac:dyDescent="0.2">
      <c r="A13" s="240"/>
      <c r="B13" s="241" t="s">
        <v>156</v>
      </c>
      <c r="C13" s="363">
        <f>'A.2.2'!C14</f>
        <v>8539.2999999999993</v>
      </c>
      <c r="D13" s="363">
        <f>'A.2.2'!D14</f>
        <v>675.2</v>
      </c>
      <c r="E13" s="363">
        <f>'A.2.2'!E14</f>
        <v>586.20000000000005</v>
      </c>
      <c r="F13" s="364">
        <f>+'A.2.2'!F14</f>
        <v>89</v>
      </c>
      <c r="G13" s="363">
        <f>'A.2.2'!G14</f>
        <v>6804</v>
      </c>
      <c r="H13" s="363">
        <f>'A.2.2'!H14</f>
        <v>4735.5</v>
      </c>
      <c r="I13" s="363">
        <f>'A.2.2'!I14</f>
        <v>2068.5</v>
      </c>
      <c r="J13" s="363">
        <f>'A.2.2'!J14</f>
        <v>272.09999999999997</v>
      </c>
      <c r="K13" s="363">
        <f>'A.2.2'!K14</f>
        <v>788</v>
      </c>
      <c r="L13" s="366">
        <f>'A.2.2'!L14</f>
        <v>203.10000000000002</v>
      </c>
    </row>
    <row r="14" spans="1:14" x14ac:dyDescent="0.2">
      <c r="A14" s="240"/>
      <c r="B14" s="242" t="s">
        <v>182</v>
      </c>
      <c r="C14" s="363"/>
      <c r="D14" s="363"/>
      <c r="E14" s="363"/>
      <c r="F14" s="363"/>
      <c r="G14" s="363"/>
      <c r="H14" s="363"/>
      <c r="I14" s="363"/>
      <c r="J14" s="363"/>
      <c r="K14" s="363"/>
      <c r="L14" s="366"/>
    </row>
    <row r="15" spans="1:14" x14ac:dyDescent="0.2">
      <c r="A15" s="240"/>
      <c r="B15" s="242" t="s">
        <v>187</v>
      </c>
      <c r="C15" s="364">
        <f>'A.2.2'!C13</f>
        <v>922.4</v>
      </c>
      <c r="D15" s="364">
        <f>'A.2.2'!D13</f>
        <v>35.299999999999997</v>
      </c>
      <c r="E15" s="364">
        <f>'A.2.2'!E13</f>
        <v>35.299999999999997</v>
      </c>
      <c r="F15" s="364" t="str">
        <f>+'A.2.2'!F13</f>
        <v>..</v>
      </c>
      <c r="G15" s="364">
        <f>'A.2.2'!G13</f>
        <v>842.6</v>
      </c>
      <c r="H15" s="364">
        <f>'A.2.2'!H13</f>
        <v>817.5</v>
      </c>
      <c r="I15" s="364">
        <f>'A.2.2'!I13</f>
        <v>25.1</v>
      </c>
      <c r="J15" s="364">
        <f>'A.2.2'!J13</f>
        <v>43.6</v>
      </c>
      <c r="K15" s="364">
        <f>'A.2.2'!K13</f>
        <v>0.9</v>
      </c>
      <c r="L15" s="366">
        <f>'A.2.2'!L13</f>
        <v>0.7</v>
      </c>
    </row>
    <row r="16" spans="1:14" x14ac:dyDescent="0.2">
      <c r="A16" s="112" t="s">
        <v>2</v>
      </c>
      <c r="B16" s="243"/>
      <c r="C16" s="363">
        <f>'A.2.2'!C15</f>
        <v>23321.982199999999</v>
      </c>
      <c r="D16" s="364">
        <f>'A.2.2'!D15</f>
        <v>528.94351999999958</v>
      </c>
      <c r="E16" s="364">
        <f>'A.2.2'!E15</f>
        <v>528.94351999999958</v>
      </c>
      <c r="F16" s="364" t="str">
        <f>'A.2.2'!F15</f>
        <v>..</v>
      </c>
      <c r="G16" s="364">
        <f>'A.2.2'!G15</f>
        <v>21008.820879999999</v>
      </c>
      <c r="H16" s="364">
        <f>'A.2.2'!H15</f>
        <v>17658.226629999997</v>
      </c>
      <c r="I16" s="364">
        <f>'A.2.2'!I15</f>
        <v>3350.5942500000024</v>
      </c>
      <c r="J16" s="364">
        <f>'A.2.2'!J15</f>
        <v>1041.0188800000003</v>
      </c>
      <c r="K16" s="364">
        <f>'A.2.2'!K15</f>
        <v>743.19892000000004</v>
      </c>
      <c r="L16" s="367">
        <f>'A.2.2'!L15</f>
        <v>538.3494300000001</v>
      </c>
    </row>
    <row r="17" spans="1:46" x14ac:dyDescent="0.2">
      <c r="A17" s="114"/>
      <c r="B17" s="171" t="s">
        <v>186</v>
      </c>
      <c r="C17" s="363"/>
      <c r="D17" s="364"/>
      <c r="E17" s="364"/>
      <c r="F17" s="364"/>
      <c r="G17" s="364"/>
      <c r="H17" s="364"/>
      <c r="I17" s="364"/>
      <c r="J17" s="364"/>
      <c r="K17" s="364"/>
      <c r="L17" s="367"/>
    </row>
    <row r="18" spans="1:46" x14ac:dyDescent="0.2">
      <c r="A18" s="114"/>
      <c r="B18" s="171" t="s">
        <v>185</v>
      </c>
      <c r="C18" s="363">
        <f>'A.2.2'!C17</f>
        <v>3454.8410000000008</v>
      </c>
      <c r="D18" s="364">
        <f>'A.2.2'!D17</f>
        <v>54.811</v>
      </c>
      <c r="E18" s="364">
        <f>'A.2.2'!E17</f>
        <v>54.811</v>
      </c>
      <c r="F18" s="364" t="str">
        <f>'A.2.2'!F17</f>
        <v>..</v>
      </c>
      <c r="G18" s="364">
        <f>'A.2.2'!G17</f>
        <v>3128.2720000000004</v>
      </c>
      <c r="H18" s="364">
        <f>'A.2.2'!H17</f>
        <v>2843.0600000000004</v>
      </c>
      <c r="I18" s="364">
        <f>'A.2.2'!I17</f>
        <v>285.21200000000005</v>
      </c>
      <c r="J18" s="364">
        <f>'A.2.2'!J17</f>
        <v>238.28000000000006</v>
      </c>
      <c r="K18" s="364">
        <f>'A.2.2'!K17</f>
        <v>33.478000000000009</v>
      </c>
      <c r="L18" s="367">
        <f>'A.2.2'!L17</f>
        <v>17.252000000000002</v>
      </c>
    </row>
    <row r="19" spans="1:46" x14ac:dyDescent="0.2">
      <c r="A19" s="244" t="s">
        <v>50</v>
      </c>
      <c r="B19" s="196"/>
      <c r="C19" s="368">
        <f>C9+C12+C16</f>
        <v>69176.082200000004</v>
      </c>
      <c r="D19" s="369">
        <f>SUM(D9,D12,D16)</f>
        <v>27435.043519999999</v>
      </c>
      <c r="E19" s="369">
        <f t="shared" ref="E19:L19" si="3">SUM(E9,E12,E16)</f>
        <v>27054.343520000002</v>
      </c>
      <c r="F19" s="369">
        <f t="shared" si="3"/>
        <v>380.7</v>
      </c>
      <c r="G19" s="369">
        <f t="shared" si="3"/>
        <v>32076.02088</v>
      </c>
      <c r="H19" s="369">
        <f t="shared" si="3"/>
        <v>24576.426629999998</v>
      </c>
      <c r="I19" s="369">
        <f>SUM(I9,I12,I16)</f>
        <v>7499.5942500000019</v>
      </c>
      <c r="J19" s="369">
        <f t="shared" si="3"/>
        <v>3547.2188800000004</v>
      </c>
      <c r="K19" s="369">
        <f t="shared" si="3"/>
        <v>6117.7989199999993</v>
      </c>
      <c r="L19" s="370">
        <f t="shared" si="3"/>
        <v>1138.54943</v>
      </c>
      <c r="M19" s="286"/>
    </row>
    <row r="20" spans="1:46" x14ac:dyDescent="0.2">
      <c r="A20" s="244"/>
      <c r="B20" s="244"/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</row>
    <row r="21" spans="1:46" s="460" customFormat="1" x14ac:dyDescent="0.2">
      <c r="A21" s="268" t="s">
        <v>235</v>
      </c>
      <c r="B21" s="244"/>
      <c r="C21" s="245"/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</row>
    <row r="22" spans="1:46" ht="12.75" customHeight="1" x14ac:dyDescent="0.2">
      <c r="A22" s="478" t="s">
        <v>237</v>
      </c>
      <c r="B22" s="478"/>
      <c r="C22" s="478"/>
      <c r="D22" s="478"/>
      <c r="E22" s="478"/>
      <c r="F22" s="246"/>
      <c r="G22" s="246"/>
      <c r="H22" s="246"/>
      <c r="I22" s="246"/>
      <c r="J22" s="246"/>
      <c r="K22" s="246"/>
    </row>
    <row r="23" spans="1:46" x14ac:dyDescent="0.2">
      <c r="A23" s="205" t="s">
        <v>163</v>
      </c>
      <c r="B23" s="205"/>
      <c r="C23" s="181"/>
      <c r="D23" s="181"/>
      <c r="E23" s="181"/>
      <c r="F23" s="181"/>
      <c r="G23" s="315"/>
      <c r="H23" s="247"/>
      <c r="I23" s="181"/>
      <c r="J23" s="181"/>
      <c r="K23" s="181"/>
    </row>
    <row r="24" spans="1:46" x14ac:dyDescent="0.2">
      <c r="A24" s="248"/>
      <c r="B24" s="248"/>
      <c r="C24" s="249"/>
      <c r="D24" s="249"/>
      <c r="E24" s="249"/>
      <c r="F24" s="249"/>
      <c r="G24" s="249"/>
      <c r="H24" s="250"/>
      <c r="I24" s="249"/>
      <c r="J24" s="250"/>
      <c r="K24" s="250"/>
    </row>
    <row r="25" spans="1:46" x14ac:dyDescent="0.2">
      <c r="A25" s="325" t="s">
        <v>200</v>
      </c>
      <c r="C25" s="331"/>
      <c r="D25" s="331"/>
      <c r="E25" s="331"/>
      <c r="F25" s="361"/>
      <c r="G25" s="331"/>
      <c r="H25" s="331"/>
      <c r="I25" s="331"/>
      <c r="J25" s="331"/>
      <c r="K25" s="331"/>
      <c r="L25" s="331"/>
      <c r="M25" s="250"/>
      <c r="N25" s="251"/>
      <c r="O25" s="251"/>
      <c r="P25" s="251"/>
    </row>
    <row r="26" spans="1:46" x14ac:dyDescent="0.2"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0"/>
      <c r="N26" s="251"/>
      <c r="O26" s="251"/>
      <c r="P26" s="251"/>
    </row>
    <row r="27" spans="1:46" x14ac:dyDescent="0.2"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0"/>
      <c r="N27" s="251"/>
      <c r="O27" s="251"/>
      <c r="P27" s="251"/>
    </row>
    <row r="28" spans="1:46" x14ac:dyDescent="0.2">
      <c r="C28" s="251"/>
      <c r="D28" s="251"/>
      <c r="E28" s="251"/>
      <c r="F28" s="251"/>
      <c r="G28" s="251"/>
      <c r="H28" s="251"/>
      <c r="I28" s="251"/>
      <c r="J28" s="251"/>
      <c r="K28" s="251"/>
      <c r="L28" s="251"/>
      <c r="M28" s="250"/>
      <c r="N28" s="251"/>
      <c r="O28" s="251"/>
      <c r="P28" s="251"/>
    </row>
    <row r="29" spans="1:46" x14ac:dyDescent="0.2">
      <c r="C29" s="251"/>
      <c r="D29" s="251"/>
      <c r="E29" s="251"/>
      <c r="F29" s="251"/>
      <c r="G29" s="251"/>
      <c r="H29" s="251"/>
      <c r="I29" s="251"/>
      <c r="J29" s="251"/>
      <c r="K29" s="251"/>
      <c r="L29" s="251"/>
      <c r="M29" s="250"/>
      <c r="N29" s="251"/>
      <c r="O29" s="251"/>
      <c r="P29" s="251"/>
    </row>
    <row r="30" spans="1:46" x14ac:dyDescent="0.2"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0"/>
      <c r="N30" s="251"/>
      <c r="O30" s="251"/>
      <c r="P30" s="251"/>
    </row>
    <row r="31" spans="1:46" x14ac:dyDescent="0.2"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0"/>
      <c r="N31" s="251"/>
      <c r="O31" s="251"/>
      <c r="P31" s="251"/>
    </row>
    <row r="32" spans="1:46" x14ac:dyDescent="0.2"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0"/>
      <c r="N32" s="251"/>
      <c r="O32" s="251"/>
      <c r="P32" s="251"/>
    </row>
    <row r="33" spans="12:16" x14ac:dyDescent="0.2">
      <c r="L33" s="251"/>
      <c r="M33" s="250"/>
      <c r="N33" s="251"/>
      <c r="O33" s="251"/>
      <c r="P33" s="251"/>
    </row>
    <row r="34" spans="12:16" x14ac:dyDescent="0.2">
      <c r="L34" s="251"/>
      <c r="M34" s="250"/>
      <c r="N34" s="251"/>
      <c r="O34" s="251"/>
      <c r="P34" s="251"/>
    </row>
    <row r="35" spans="12:16" ht="14.25" customHeight="1" x14ac:dyDescent="0.2">
      <c r="L35" s="251"/>
      <c r="M35" s="250"/>
      <c r="N35" s="251"/>
      <c r="O35" s="251"/>
      <c r="P35" s="251"/>
    </row>
    <row r="36" spans="12:16" x14ac:dyDescent="0.2">
      <c r="L36" s="251"/>
      <c r="M36" s="250"/>
      <c r="N36" s="251"/>
      <c r="O36" s="251"/>
      <c r="P36" s="251"/>
    </row>
    <row r="37" spans="12:16" x14ac:dyDescent="0.2">
      <c r="L37" s="251"/>
      <c r="M37" s="250"/>
      <c r="N37" s="251"/>
      <c r="O37" s="251"/>
      <c r="P37" s="251"/>
    </row>
    <row r="38" spans="12:16" x14ac:dyDescent="0.2">
      <c r="L38" s="251"/>
      <c r="M38" s="250"/>
      <c r="N38" s="251"/>
      <c r="O38" s="251"/>
      <c r="P38" s="251"/>
    </row>
    <row r="39" spans="12:16" x14ac:dyDescent="0.2">
      <c r="L39" s="251"/>
      <c r="M39" s="250"/>
      <c r="N39" s="251"/>
      <c r="O39" s="251"/>
      <c r="P39" s="251"/>
    </row>
    <row r="40" spans="12:16" x14ac:dyDescent="0.2">
      <c r="L40" s="251"/>
      <c r="M40" s="250"/>
      <c r="N40" s="251"/>
      <c r="O40" s="251"/>
      <c r="P40" s="251"/>
    </row>
    <row r="41" spans="12:16" x14ac:dyDescent="0.2">
      <c r="L41" s="251"/>
      <c r="M41" s="250"/>
      <c r="N41" s="251"/>
      <c r="O41" s="251"/>
      <c r="P41" s="251"/>
    </row>
  </sheetData>
  <mergeCells count="4">
    <mergeCell ref="D5:F5"/>
    <mergeCell ref="G5:I5"/>
    <mergeCell ref="K5:L5"/>
    <mergeCell ref="A22:E22"/>
  </mergeCells>
  <hyperlinks>
    <hyperlink ref="A25" location="Innhold!A1" display="Innhold" xr:uid="{00000000-0004-0000-0300-000000000000}"/>
  </hyperlinks>
  <pageMargins left="0.48" right="0.28000000000000003" top="0.984251969" bottom="0.984251969" header="0.5" footer="0.5"/>
  <pageSetup paperSize="9" scale="90" orientation="landscape" r:id="rId1"/>
  <headerFooter alignWithMargins="0"/>
  <ignoredErrors>
    <ignoredError sqref="D14:F14 F10 F12:F13 D16:F16 F1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J18"/>
  <sheetViews>
    <sheetView showGridLines="0" zoomScaleNormal="100" workbookViewId="0">
      <selection activeCell="A15" sqref="A15:E15"/>
    </sheetView>
  </sheetViews>
  <sheetFormatPr baseColWidth="10" defaultRowHeight="12.75" x14ac:dyDescent="0.2"/>
  <cols>
    <col min="1" max="1" width="52.28515625" style="9" customWidth="1"/>
    <col min="2" max="2" width="15" style="9" customWidth="1"/>
    <col min="3" max="4" width="16.140625" style="9" customWidth="1"/>
    <col min="5" max="5" width="18.28515625" style="9" customWidth="1"/>
    <col min="6" max="9" width="9.28515625" style="9" customWidth="1"/>
    <col min="10" max="10" width="16.85546875" style="9" customWidth="1"/>
    <col min="11" max="13" width="9.28515625" style="9" customWidth="1"/>
    <col min="14" max="16384" width="11.42578125" style="9"/>
  </cols>
  <sheetData>
    <row r="1" spans="1:10" x14ac:dyDescent="0.2">
      <c r="A1" s="357" t="s">
        <v>223</v>
      </c>
    </row>
    <row r="2" spans="1:10" ht="18" x14ac:dyDescent="0.25">
      <c r="A2" s="75" t="s">
        <v>58</v>
      </c>
    </row>
    <row r="3" spans="1:10" ht="15.75" x14ac:dyDescent="0.25">
      <c r="A3" s="23" t="s">
        <v>207</v>
      </c>
      <c r="B3" s="24"/>
      <c r="C3" s="24"/>
      <c r="D3" s="24"/>
      <c r="E3" s="24"/>
    </row>
    <row r="4" spans="1:10" x14ac:dyDescent="0.2">
      <c r="B4" s="21"/>
      <c r="C4" s="21"/>
      <c r="D4" s="21"/>
      <c r="E4" s="21"/>
      <c r="F4" s="21"/>
      <c r="G4" s="21"/>
    </row>
    <row r="5" spans="1:10" ht="16.5" x14ac:dyDescent="0.2">
      <c r="A5" s="138"/>
      <c r="B5" s="39" t="s">
        <v>0</v>
      </c>
      <c r="C5" s="39" t="s">
        <v>170</v>
      </c>
      <c r="D5" s="39" t="s">
        <v>3</v>
      </c>
      <c r="E5" s="83" t="s">
        <v>65</v>
      </c>
      <c r="F5" s="21"/>
      <c r="G5" s="21"/>
    </row>
    <row r="6" spans="1:10" ht="14.25" x14ac:dyDescent="0.2">
      <c r="A6" s="139" t="s">
        <v>131</v>
      </c>
      <c r="B6" s="41"/>
      <c r="C6" s="41"/>
      <c r="D6" s="41"/>
      <c r="E6" s="86" t="s">
        <v>64</v>
      </c>
      <c r="F6" s="21"/>
      <c r="G6"/>
      <c r="H6"/>
      <c r="I6"/>
      <c r="J6"/>
    </row>
    <row r="7" spans="1:10" x14ac:dyDescent="0.2">
      <c r="A7" s="53" t="s">
        <v>132</v>
      </c>
      <c r="B7" s="381">
        <f>SUM(C7:E7)</f>
        <v>13303.96502</v>
      </c>
      <c r="C7" s="439">
        <v>0</v>
      </c>
      <c r="D7" s="387">
        <v>473</v>
      </c>
      <c r="E7" s="382">
        <v>12830.96502</v>
      </c>
      <c r="F7" s="21"/>
      <c r="G7"/>
      <c r="H7"/>
      <c r="I7"/>
      <c r="J7"/>
    </row>
    <row r="8" spans="1:10" x14ac:dyDescent="0.2">
      <c r="A8" s="53" t="s">
        <v>133</v>
      </c>
      <c r="B8" s="381">
        <f t="shared" ref="B8:B13" si="0">SUM(C8:E8)</f>
        <v>4617.1034499999996</v>
      </c>
      <c r="C8" s="439">
        <v>0</v>
      </c>
      <c r="D8" s="387">
        <v>1396.9</v>
      </c>
      <c r="E8" s="382">
        <v>3220.2034499999995</v>
      </c>
      <c r="F8" s="21"/>
    </row>
    <row r="9" spans="1:10" x14ac:dyDescent="0.2">
      <c r="A9" s="160" t="s">
        <v>201</v>
      </c>
      <c r="B9" s="381">
        <f t="shared" si="0"/>
        <v>5183.5652</v>
      </c>
      <c r="C9" s="439">
        <v>670</v>
      </c>
      <c r="D9" s="387">
        <v>4113.8</v>
      </c>
      <c r="E9" s="382">
        <v>399.76520000000011</v>
      </c>
      <c r="F9" s="21"/>
    </row>
    <row r="10" spans="1:10" x14ac:dyDescent="0.2">
      <c r="A10" s="140" t="s">
        <v>134</v>
      </c>
      <c r="B10" s="383">
        <f t="shared" si="0"/>
        <v>23104.633669999999</v>
      </c>
      <c r="C10" s="437">
        <v>670</v>
      </c>
      <c r="D10" s="388">
        <f t="shared" ref="D10:E10" si="1">SUM(D7:D9)</f>
        <v>5983.7000000000007</v>
      </c>
      <c r="E10" s="384">
        <f t="shared" si="1"/>
        <v>16450.933669999999</v>
      </c>
      <c r="F10" s="21"/>
      <c r="G10"/>
      <c r="H10"/>
      <c r="I10"/>
      <c r="J10"/>
    </row>
    <row r="11" spans="1:10" x14ac:dyDescent="0.2">
      <c r="A11" s="52" t="s">
        <v>135</v>
      </c>
      <c r="B11" s="381">
        <f t="shared" si="0"/>
        <v>7499.5942500000001</v>
      </c>
      <c r="C11" s="439">
        <v>732.7</v>
      </c>
      <c r="D11" s="387">
        <v>3416.3</v>
      </c>
      <c r="E11" s="382">
        <v>3350.5942499999996</v>
      </c>
      <c r="F11" s="21"/>
      <c r="G11"/>
      <c r="H11"/>
      <c r="I11"/>
      <c r="J11"/>
    </row>
    <row r="12" spans="1:10" x14ac:dyDescent="0.2">
      <c r="A12" s="160" t="s">
        <v>136</v>
      </c>
      <c r="B12" s="381">
        <f t="shared" si="0"/>
        <v>357.52942999999999</v>
      </c>
      <c r="C12" s="439">
        <v>0</v>
      </c>
      <c r="D12" s="387">
        <v>264.5</v>
      </c>
      <c r="E12" s="382">
        <v>93.029430000000005</v>
      </c>
      <c r="F12" s="21"/>
      <c r="G12"/>
      <c r="H12"/>
      <c r="I12"/>
      <c r="J12"/>
    </row>
    <row r="13" spans="1:10" s="14" customFormat="1" x14ac:dyDescent="0.2">
      <c r="A13" s="326" t="s">
        <v>0</v>
      </c>
      <c r="B13" s="383">
        <f t="shared" si="0"/>
        <v>30961.757349999996</v>
      </c>
      <c r="C13" s="437">
        <f>SUM(C10:C12)</f>
        <v>1402.7</v>
      </c>
      <c r="D13" s="388">
        <f t="shared" ref="D13:E13" si="2">SUM(D10:D12)</f>
        <v>9664.5</v>
      </c>
      <c r="E13" s="385">
        <f t="shared" si="2"/>
        <v>19894.557349999995</v>
      </c>
      <c r="F13" s="21"/>
      <c r="G13" s="327"/>
      <c r="H13" s="327"/>
      <c r="I13" s="327"/>
      <c r="J13" s="327"/>
    </row>
    <row r="14" spans="1:10" s="14" customFormat="1" x14ac:dyDescent="0.2">
      <c r="A14" s="161"/>
      <c r="B14" s="383"/>
      <c r="C14" s="437"/>
      <c r="D14" s="461"/>
      <c r="E14" s="385"/>
      <c r="F14" s="21"/>
      <c r="G14" s="327"/>
      <c r="H14" s="327"/>
      <c r="I14" s="327"/>
      <c r="J14" s="327"/>
    </row>
    <row r="15" spans="1:10" x14ac:dyDescent="0.2">
      <c r="A15" s="478" t="s">
        <v>241</v>
      </c>
      <c r="B15" s="478"/>
      <c r="C15" s="478"/>
      <c r="D15" s="478"/>
      <c r="E15" s="478"/>
      <c r="G15"/>
      <c r="H15"/>
      <c r="I15"/>
      <c r="J15"/>
    </row>
    <row r="16" spans="1:10" x14ac:dyDescent="0.2">
      <c r="A16" s="17" t="s">
        <v>163</v>
      </c>
      <c r="G16"/>
      <c r="H16"/>
      <c r="I16"/>
      <c r="J16"/>
    </row>
    <row r="18" spans="1:1" x14ac:dyDescent="0.2">
      <c r="A18" s="325" t="s">
        <v>200</v>
      </c>
    </row>
  </sheetData>
  <mergeCells count="1">
    <mergeCell ref="A15:E15"/>
  </mergeCells>
  <phoneticPr fontId="0" type="noConversion"/>
  <hyperlinks>
    <hyperlink ref="A18" location="Innhold!A1" display="Innhold" xr:uid="{00000000-0004-0000-0400-000000000000}"/>
  </hyperlinks>
  <pageMargins left="0.78740157499999996" right="0.78740157499999996" top="0.984251969" bottom="0.984251969" header="0.5" footer="0.5"/>
  <pageSetup paperSize="9" orientation="landscape" verticalDpi="1200" r:id="rId1"/>
  <headerFooter alignWithMargins="0"/>
  <ignoredErrors>
    <ignoredError sqref="C1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A1:H18"/>
  <sheetViews>
    <sheetView zoomScaleNormal="100" workbookViewId="0">
      <selection activeCell="C7" sqref="C7"/>
    </sheetView>
  </sheetViews>
  <sheetFormatPr baseColWidth="10" defaultColWidth="9.140625" defaultRowHeight="11.25" x14ac:dyDescent="0.2"/>
  <cols>
    <col min="1" max="1" width="38.5703125" style="27" customWidth="1"/>
    <col min="2" max="2" width="13.5703125" style="27" customWidth="1"/>
    <col min="3" max="3" width="12.85546875" style="27" customWidth="1"/>
    <col min="4" max="4" width="16.7109375" style="27" customWidth="1"/>
    <col min="5" max="5" width="18" style="27" customWidth="1"/>
    <col min="6" max="6" width="9.140625" style="27"/>
    <col min="7" max="7" width="10.85546875" style="27" bestFit="1" customWidth="1"/>
    <col min="8" max="16384" width="9.140625" style="27"/>
  </cols>
  <sheetData>
    <row r="1" spans="1:8" ht="12" x14ac:dyDescent="0.2">
      <c r="A1" s="357" t="s">
        <v>223</v>
      </c>
    </row>
    <row r="2" spans="1:8" ht="18" x14ac:dyDescent="0.25">
      <c r="A2" s="75" t="s">
        <v>51</v>
      </c>
      <c r="B2" s="25"/>
      <c r="C2" s="25"/>
      <c r="D2" s="25"/>
      <c r="E2" s="25"/>
      <c r="F2" s="28"/>
      <c r="G2" s="28"/>
    </row>
    <row r="3" spans="1:8" ht="15.75" x14ac:dyDescent="0.25">
      <c r="A3" s="10" t="s">
        <v>208</v>
      </c>
      <c r="B3" s="31"/>
      <c r="C3" s="31"/>
      <c r="D3" s="31"/>
      <c r="E3" s="31"/>
    </row>
    <row r="4" spans="1:8" x14ac:dyDescent="0.2">
      <c r="A4" s="69"/>
    </row>
    <row r="5" spans="1:8" ht="14.25" x14ac:dyDescent="0.2">
      <c r="A5" s="141"/>
      <c r="B5" s="42" t="s">
        <v>0</v>
      </c>
      <c r="C5" s="42" t="s">
        <v>1</v>
      </c>
      <c r="D5" s="42" t="s">
        <v>3</v>
      </c>
      <c r="E5" s="83" t="s">
        <v>65</v>
      </c>
    </row>
    <row r="6" spans="1:8" ht="14.25" x14ac:dyDescent="0.2">
      <c r="A6" s="142" t="s">
        <v>137</v>
      </c>
      <c r="B6" s="43"/>
      <c r="C6" s="43"/>
      <c r="D6" s="43"/>
      <c r="E6" s="86" t="s">
        <v>64</v>
      </c>
    </row>
    <row r="7" spans="1:8" ht="12.75" x14ac:dyDescent="0.2">
      <c r="A7" s="52" t="s">
        <v>138</v>
      </c>
      <c r="B7" s="29">
        <f t="shared" ref="B7:B12" si="0">SUM(C7:E7)</f>
        <v>2111.2056100000009</v>
      </c>
      <c r="C7" s="430" t="s">
        <v>155</v>
      </c>
      <c r="D7" s="328">
        <v>353.7</v>
      </c>
      <c r="E7" s="211">
        <v>1757.5056100000011</v>
      </c>
      <c r="G7" s="26"/>
      <c r="H7" s="5"/>
    </row>
    <row r="8" spans="1:8" ht="12.75" x14ac:dyDescent="0.2">
      <c r="A8" s="52" t="s">
        <v>139</v>
      </c>
      <c r="B8" s="29">
        <f t="shared" si="0"/>
        <v>7438.7248099999888</v>
      </c>
      <c r="C8" s="430" t="s">
        <v>155</v>
      </c>
      <c r="D8" s="328">
        <v>1982</v>
      </c>
      <c r="E8" s="211">
        <v>5456.7248099999888</v>
      </c>
      <c r="G8" s="26"/>
    </row>
    <row r="9" spans="1:8" ht="12.75" x14ac:dyDescent="0.2">
      <c r="A9" s="53" t="s">
        <v>140</v>
      </c>
      <c r="B9" s="29">
        <f t="shared" si="0"/>
        <v>6391.6604400000078</v>
      </c>
      <c r="C9" s="430" t="s">
        <v>155</v>
      </c>
      <c r="D9" s="328">
        <v>2760.7</v>
      </c>
      <c r="E9" s="211">
        <v>3630.960440000008</v>
      </c>
      <c r="G9" s="26"/>
    </row>
    <row r="10" spans="1:8" ht="12.75" x14ac:dyDescent="0.2">
      <c r="A10" s="52" t="s">
        <v>141</v>
      </c>
      <c r="B10" s="29">
        <f t="shared" si="0"/>
        <v>6773.2724099999996</v>
      </c>
      <c r="C10" s="430" t="s">
        <v>155</v>
      </c>
      <c r="D10" s="328">
        <v>4180.8</v>
      </c>
      <c r="E10" s="211">
        <v>2592.4724099999994</v>
      </c>
      <c r="G10" s="26"/>
    </row>
    <row r="11" spans="1:8" ht="12.75" x14ac:dyDescent="0.2">
      <c r="A11" s="53" t="s">
        <v>142</v>
      </c>
      <c r="B11" s="29">
        <f t="shared" si="0"/>
        <v>9013.8420600000081</v>
      </c>
      <c r="C11" s="430" t="s">
        <v>155</v>
      </c>
      <c r="D11" s="328">
        <v>1750.3</v>
      </c>
      <c r="E11" s="211">
        <v>7263.542060000008</v>
      </c>
      <c r="G11" s="26"/>
    </row>
    <row r="12" spans="1:8" ht="12.75" x14ac:dyDescent="0.2">
      <c r="A12" s="52" t="s">
        <v>143</v>
      </c>
      <c r="B12" s="29">
        <f t="shared" si="0"/>
        <v>2495.3116100000002</v>
      </c>
      <c r="C12" s="430" t="s">
        <v>155</v>
      </c>
      <c r="D12" s="328">
        <v>2096.5</v>
      </c>
      <c r="E12" s="211">
        <v>398.8116100000002</v>
      </c>
      <c r="G12" s="26"/>
    </row>
    <row r="13" spans="1:8" ht="12.75" x14ac:dyDescent="0.2">
      <c r="A13" s="52" t="s">
        <v>144</v>
      </c>
      <c r="B13" s="343">
        <f>C13</f>
        <v>30318</v>
      </c>
      <c r="C13" s="328">
        <v>30318</v>
      </c>
      <c r="D13" s="386"/>
      <c r="E13" s="344" t="s">
        <v>155</v>
      </c>
      <c r="G13" s="26"/>
    </row>
    <row r="14" spans="1:8" ht="12.75" x14ac:dyDescent="0.2">
      <c r="A14" s="54" t="s">
        <v>0</v>
      </c>
      <c r="B14" s="345">
        <f>SUM(C14:E14)</f>
        <v>64542.016940000001</v>
      </c>
      <c r="C14" s="431">
        <f>SUM(C7:C13)</f>
        <v>30318</v>
      </c>
      <c r="D14" s="346">
        <f>SUM(D7:D13)</f>
        <v>13124</v>
      </c>
      <c r="E14" s="346">
        <f>SUM(E7:E13)</f>
        <v>21100.016940000005</v>
      </c>
      <c r="G14" s="285"/>
    </row>
    <row r="15" spans="1:8" ht="12.75" x14ac:dyDescent="0.2">
      <c r="A15" s="25"/>
      <c r="B15" s="30"/>
      <c r="C15" s="30"/>
      <c r="D15" s="30"/>
      <c r="E15" s="30"/>
    </row>
    <row r="16" spans="1:8" x14ac:dyDescent="0.2">
      <c r="A16" s="17" t="s">
        <v>163</v>
      </c>
      <c r="B16" s="26"/>
      <c r="E16" s="287"/>
    </row>
    <row r="18" spans="1:1" ht="12.75" x14ac:dyDescent="0.2">
      <c r="A18" s="325" t="s">
        <v>200</v>
      </c>
    </row>
  </sheetData>
  <phoneticPr fontId="0" type="noConversion"/>
  <hyperlinks>
    <hyperlink ref="A18" location="Innhold!A1" display="Innhold" xr:uid="{00000000-0004-0000-0500-000000000000}"/>
  </hyperlinks>
  <pageMargins left="0.78740157499999996" right="0.78740157499999996" top="0.984251969" bottom="0.984251969" header="0.5" footer="0.5"/>
  <pageSetup paperSize="9" orientation="landscape" r:id="rId1"/>
  <headerFooter alignWithMargins="0"/>
  <ignoredErrors>
    <ignoredError sqref="C14 C16 B1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  <pageSetUpPr fitToPage="1"/>
  </sheetPr>
  <dimension ref="A1:I20"/>
  <sheetViews>
    <sheetView showGridLines="0" zoomScaleNormal="100" workbookViewId="0">
      <selection activeCell="C5" sqref="C5:C6"/>
    </sheetView>
  </sheetViews>
  <sheetFormatPr baseColWidth="10" defaultColWidth="9.140625" defaultRowHeight="11.25" x14ac:dyDescent="0.2"/>
  <cols>
    <col min="1" max="1" width="37.85546875" style="5" customWidth="1"/>
    <col min="2" max="2" width="11.7109375" style="5" customWidth="1"/>
    <col min="3" max="3" width="15.140625" style="5" customWidth="1"/>
    <col min="4" max="4" width="15" style="5" customWidth="1"/>
    <col min="5" max="5" width="17.42578125" style="5" customWidth="1"/>
    <col min="6" max="7" width="11.7109375" style="5" customWidth="1"/>
    <col min="8" max="8" width="15.42578125" style="5" customWidth="1"/>
    <col min="9" max="16384" width="9.140625" style="5"/>
  </cols>
  <sheetData>
    <row r="1" spans="1:8" ht="12" x14ac:dyDescent="0.2">
      <c r="A1" s="357" t="s">
        <v>223</v>
      </c>
    </row>
    <row r="2" spans="1:8" s="4" customFormat="1" ht="18" x14ac:dyDescent="0.25">
      <c r="A2" s="76" t="s">
        <v>59</v>
      </c>
    </row>
    <row r="3" spans="1:8" s="6" customFormat="1" ht="15.75" x14ac:dyDescent="0.25">
      <c r="A3" s="3" t="s">
        <v>209</v>
      </c>
      <c r="B3" s="4"/>
      <c r="C3" s="4"/>
      <c r="D3" s="4"/>
      <c r="E3" s="4"/>
      <c r="F3" s="4"/>
      <c r="G3" s="4"/>
      <c r="H3" s="4"/>
    </row>
    <row r="5" spans="1:8" ht="14.25" x14ac:dyDescent="0.2">
      <c r="A5" s="143"/>
      <c r="B5" s="479" t="s">
        <v>0</v>
      </c>
      <c r="C5" s="479" t="s">
        <v>1</v>
      </c>
      <c r="D5" s="481" t="s">
        <v>43</v>
      </c>
      <c r="E5" s="482"/>
      <c r="F5" s="479" t="s">
        <v>145</v>
      </c>
      <c r="G5" s="145" t="s">
        <v>44</v>
      </c>
    </row>
    <row r="6" spans="1:8" ht="14.25" x14ac:dyDescent="0.2">
      <c r="A6" s="146"/>
      <c r="B6" s="480"/>
      <c r="C6" s="480"/>
      <c r="D6" s="144" t="s">
        <v>60</v>
      </c>
      <c r="E6" s="144" t="s">
        <v>146</v>
      </c>
      <c r="F6" s="480"/>
      <c r="G6" s="148"/>
    </row>
    <row r="7" spans="1:8" ht="14.25" x14ac:dyDescent="0.2">
      <c r="A7" s="149"/>
      <c r="B7" s="147"/>
      <c r="C7" s="147"/>
      <c r="D7" s="147"/>
      <c r="E7" s="147" t="s">
        <v>147</v>
      </c>
      <c r="F7" s="147"/>
      <c r="G7" s="148"/>
    </row>
    <row r="8" spans="1:8" ht="14.25" x14ac:dyDescent="0.2">
      <c r="A8" s="150" t="s">
        <v>137</v>
      </c>
      <c r="B8" s="151"/>
      <c r="C8" s="151"/>
      <c r="D8" s="151"/>
      <c r="E8" s="151" t="s">
        <v>148</v>
      </c>
      <c r="F8" s="151"/>
      <c r="G8" s="152"/>
    </row>
    <row r="9" spans="1:8" ht="12.75" x14ac:dyDescent="0.2">
      <c r="A9" s="153" t="s">
        <v>138</v>
      </c>
      <c r="B9" s="29">
        <f>SUM(C9:G9)</f>
        <v>2111.3056099999994</v>
      </c>
      <c r="C9" s="389">
        <v>18.919929999999997</v>
      </c>
      <c r="D9" s="347">
        <v>237.6497599999999</v>
      </c>
      <c r="E9" s="347">
        <v>1789.6552499999998</v>
      </c>
      <c r="F9" s="347">
        <v>32.945140000000002</v>
      </c>
      <c r="G9" s="348">
        <v>32.135530000000003</v>
      </c>
    </row>
    <row r="10" spans="1:8" ht="12.75" x14ac:dyDescent="0.2">
      <c r="A10" s="153" t="s">
        <v>139</v>
      </c>
      <c r="B10" s="29">
        <f t="shared" ref="B10:B15" si="0">SUM(C10:G10)</f>
        <v>7438.9248099999932</v>
      </c>
      <c r="C10" s="347">
        <v>203.15064000000001</v>
      </c>
      <c r="D10" s="347">
        <v>1378.7873500000001</v>
      </c>
      <c r="E10" s="347">
        <v>5254.3156999999928</v>
      </c>
      <c r="F10" s="347">
        <v>319.57094999999993</v>
      </c>
      <c r="G10" s="349">
        <v>283.10016999999999</v>
      </c>
    </row>
    <row r="11" spans="1:8" ht="12.75" x14ac:dyDescent="0.2">
      <c r="A11" s="154" t="s">
        <v>140</v>
      </c>
      <c r="B11" s="29">
        <f t="shared" si="0"/>
        <v>6391.7604400000018</v>
      </c>
      <c r="C11" s="347">
        <v>577.78395999999998</v>
      </c>
      <c r="D11" s="347">
        <v>1771.0089699999994</v>
      </c>
      <c r="E11" s="347">
        <v>3357.9983600000023</v>
      </c>
      <c r="F11" s="347">
        <v>115.71001999999999</v>
      </c>
      <c r="G11" s="349">
        <v>569.25913000000003</v>
      </c>
    </row>
    <row r="12" spans="1:8" ht="12.75" x14ac:dyDescent="0.2">
      <c r="A12" s="153" t="s">
        <v>141</v>
      </c>
      <c r="B12" s="29">
        <f t="shared" si="0"/>
        <v>6773.2724099999996</v>
      </c>
      <c r="C12" s="347">
        <v>1643.0408399999999</v>
      </c>
      <c r="D12" s="347">
        <v>1705.6675299999999</v>
      </c>
      <c r="E12" s="347">
        <v>2532.6460099999995</v>
      </c>
      <c r="F12" s="347">
        <v>86.39828</v>
      </c>
      <c r="G12" s="349">
        <v>805.51974999999993</v>
      </c>
    </row>
    <row r="13" spans="1:8" ht="12.75" x14ac:dyDescent="0.2">
      <c r="A13" s="154" t="s">
        <v>142</v>
      </c>
      <c r="B13" s="29">
        <f t="shared" si="0"/>
        <v>9013.842059999999</v>
      </c>
      <c r="C13" s="347">
        <v>218.0181</v>
      </c>
      <c r="D13" s="347">
        <v>965.85329999999999</v>
      </c>
      <c r="E13" s="347">
        <v>6968.0516099999986</v>
      </c>
      <c r="F13" s="347">
        <v>641.00669000000005</v>
      </c>
      <c r="G13" s="349">
        <v>220.91235999999998</v>
      </c>
    </row>
    <row r="14" spans="1:8" ht="12.75" x14ac:dyDescent="0.2">
      <c r="A14" s="153" t="s">
        <v>143</v>
      </c>
      <c r="B14" s="29">
        <f t="shared" si="0"/>
        <v>2495.4116100000006</v>
      </c>
      <c r="C14" s="347">
        <v>263.34399999999999</v>
      </c>
      <c r="D14" s="347">
        <v>589.53</v>
      </c>
      <c r="E14" s="347">
        <v>1493.5476100000001</v>
      </c>
      <c r="F14" s="347">
        <v>17.635000000000002</v>
      </c>
      <c r="G14" s="349">
        <v>131.35500000000002</v>
      </c>
    </row>
    <row r="15" spans="1:8" ht="12.75" x14ac:dyDescent="0.2">
      <c r="A15" s="155" t="s">
        <v>0</v>
      </c>
      <c r="B15" s="345">
        <f t="shared" si="0"/>
        <v>34224.516939999994</v>
      </c>
      <c r="C15" s="345">
        <f>SUM(C9:C14)</f>
        <v>2924.2574699999996</v>
      </c>
      <c r="D15" s="345">
        <f>SUM(D9:D14)</f>
        <v>6648.4969099999989</v>
      </c>
      <c r="E15" s="345">
        <f>SUM(E9:E14)</f>
        <v>21396.214539999994</v>
      </c>
      <c r="F15" s="345">
        <f>SUM(F9:F14)</f>
        <v>1213.2660800000001</v>
      </c>
      <c r="G15" s="346">
        <f>SUM(G9:G14)</f>
        <v>2042.2819400000001</v>
      </c>
    </row>
    <row r="16" spans="1:8" ht="12.75" x14ac:dyDescent="0.2">
      <c r="A16" s="6"/>
      <c r="B16" s="156"/>
      <c r="C16" s="345"/>
      <c r="D16" s="345"/>
      <c r="E16" s="345"/>
      <c r="F16" s="156"/>
      <c r="G16" s="156"/>
    </row>
    <row r="17" spans="1:9" ht="12.75" x14ac:dyDescent="0.2">
      <c r="A17" s="7" t="s">
        <v>163</v>
      </c>
      <c r="B17" s="157"/>
      <c r="C17" s="73"/>
      <c r="D17" s="74"/>
      <c r="E17" s="157"/>
      <c r="F17" s="157"/>
      <c r="G17" s="157"/>
    </row>
    <row r="18" spans="1:9" x14ac:dyDescent="0.2">
      <c r="B18" s="179"/>
    </row>
    <row r="19" spans="1:9" ht="12.75" x14ac:dyDescent="0.2">
      <c r="A19" s="325" t="s">
        <v>200</v>
      </c>
      <c r="E19" s="455"/>
    </row>
    <row r="20" spans="1:9" ht="12.75" x14ac:dyDescent="0.2">
      <c r="A20" s="267"/>
      <c r="B20" s="178"/>
      <c r="C20" s="178"/>
      <c r="D20" s="178"/>
      <c r="E20" s="456"/>
      <c r="F20" s="178"/>
      <c r="G20" s="178"/>
      <c r="H20" s="178"/>
      <c r="I20" s="178"/>
    </row>
  </sheetData>
  <mergeCells count="4">
    <mergeCell ref="B5:B6"/>
    <mergeCell ref="C5:C6"/>
    <mergeCell ref="D5:E5"/>
    <mergeCell ref="F5:F6"/>
  </mergeCells>
  <phoneticPr fontId="0" type="noConversion"/>
  <hyperlinks>
    <hyperlink ref="A19" location="Innhold!A1" display="Innhold" xr:uid="{00000000-0004-0000-0600-000000000000}"/>
  </hyperlinks>
  <pageMargins left="0.57999999999999996" right="0.17" top="0.984251969" bottom="0.984251969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H25"/>
  <sheetViews>
    <sheetView zoomScaleNormal="100" workbookViewId="0">
      <selection activeCell="C20" sqref="C20"/>
    </sheetView>
  </sheetViews>
  <sheetFormatPr baseColWidth="10" defaultColWidth="9.140625" defaultRowHeight="11.25" x14ac:dyDescent="0.2"/>
  <cols>
    <col min="1" max="1" width="31" style="181" customWidth="1"/>
    <col min="2" max="2" width="11.140625" style="180" customWidth="1"/>
    <col min="3" max="3" width="13" style="181" customWidth="1"/>
    <col min="4" max="4" width="17.42578125" style="181" customWidth="1"/>
    <col min="5" max="5" width="18.7109375" style="181" customWidth="1"/>
    <col min="6" max="6" width="17.28515625" style="181" customWidth="1"/>
    <col min="7" max="7" width="10.28515625" style="181" bestFit="1" customWidth="1"/>
    <col min="8" max="16384" width="9.140625" style="181"/>
  </cols>
  <sheetData>
    <row r="1" spans="1:8" ht="12" x14ac:dyDescent="0.2">
      <c r="A1" s="357" t="s">
        <v>223</v>
      </c>
    </row>
    <row r="2" spans="1:8" ht="18" x14ac:dyDescent="0.25">
      <c r="A2" s="182" t="s">
        <v>34</v>
      </c>
      <c r="B2" s="183"/>
      <c r="C2" s="184"/>
      <c r="D2" s="184"/>
      <c r="E2" s="184"/>
      <c r="F2" s="184"/>
      <c r="G2" s="184"/>
    </row>
    <row r="3" spans="1:8" ht="15.75" x14ac:dyDescent="0.25">
      <c r="A3" s="185" t="s">
        <v>213</v>
      </c>
      <c r="B3" s="183"/>
      <c r="C3" s="184"/>
      <c r="D3" s="184"/>
      <c r="E3" s="184"/>
      <c r="F3" s="184"/>
      <c r="G3" s="184"/>
    </row>
    <row r="4" spans="1:8" ht="12.75" x14ac:dyDescent="0.2">
      <c r="A4" s="184"/>
      <c r="B4" s="183"/>
      <c r="C4" s="184"/>
      <c r="D4" s="184"/>
      <c r="E4" s="184"/>
      <c r="F4" s="184"/>
      <c r="G4" s="184"/>
    </row>
    <row r="5" spans="1:8" ht="14.25" x14ac:dyDescent="0.2">
      <c r="A5" s="186" t="s">
        <v>4</v>
      </c>
      <c r="B5" s="187"/>
      <c r="C5" s="187" t="s">
        <v>0</v>
      </c>
      <c r="D5" s="187" t="s">
        <v>36</v>
      </c>
      <c r="E5" s="187" t="s">
        <v>37</v>
      </c>
      <c r="F5" s="188" t="s">
        <v>38</v>
      </c>
      <c r="G5" s="184"/>
    </row>
    <row r="6" spans="1:8" ht="14.25" x14ac:dyDescent="0.2">
      <c r="A6" s="241" t="s">
        <v>111</v>
      </c>
      <c r="B6" s="189" t="s">
        <v>39</v>
      </c>
      <c r="C6" s="376">
        <f t="shared" ref="C6:C12" si="0">SUM(D6:F6)</f>
        <v>30318</v>
      </c>
      <c r="D6" s="442">
        <v>985</v>
      </c>
      <c r="E6" s="442">
        <v>5482</v>
      </c>
      <c r="F6" s="441">
        <v>23851</v>
      </c>
      <c r="G6" s="329"/>
    </row>
    <row r="7" spans="1:8" ht="12.75" x14ac:dyDescent="0.2">
      <c r="A7" s="170"/>
      <c r="B7" s="191" t="s">
        <v>40</v>
      </c>
      <c r="C7" s="190">
        <f t="shared" si="0"/>
        <v>100</v>
      </c>
      <c r="D7" s="328">
        <f>D6/$C$6*100</f>
        <v>3.2488950458473513</v>
      </c>
      <c r="E7" s="328">
        <f>E6/$C$6*100</f>
        <v>18.081667656177849</v>
      </c>
      <c r="F7" s="330">
        <f>F6/$C$6*100</f>
        <v>78.669437297974795</v>
      </c>
    </row>
    <row r="8" spans="1:8" ht="12.75" x14ac:dyDescent="0.2">
      <c r="A8" s="170" t="s">
        <v>3</v>
      </c>
      <c r="B8" s="189" t="s">
        <v>39</v>
      </c>
      <c r="C8" s="376">
        <f t="shared" si="0"/>
        <v>13124</v>
      </c>
      <c r="D8" s="392">
        <v>1760</v>
      </c>
      <c r="E8" s="392">
        <v>8875.7999999999993</v>
      </c>
      <c r="F8" s="393">
        <v>2488.1999999999998</v>
      </c>
      <c r="G8" s="194"/>
    </row>
    <row r="9" spans="1:8" ht="12.75" x14ac:dyDescent="0.2">
      <c r="A9" s="170"/>
      <c r="B9" s="191" t="s">
        <v>40</v>
      </c>
      <c r="C9" s="192">
        <f t="shared" si="0"/>
        <v>100</v>
      </c>
      <c r="D9" s="110">
        <f>D8/$C$8*100</f>
        <v>13.410545565376408</v>
      </c>
      <c r="E9" s="110">
        <f>E8/$C$8*100</f>
        <v>67.630295641572687</v>
      </c>
      <c r="F9" s="111">
        <f>F8/$C$8*100</f>
        <v>18.959158793050896</v>
      </c>
      <c r="G9" s="193"/>
    </row>
    <row r="10" spans="1:8" ht="12.75" x14ac:dyDescent="0.2">
      <c r="A10" s="195" t="s">
        <v>2</v>
      </c>
      <c r="B10" s="189" t="s">
        <v>39</v>
      </c>
      <c r="C10" s="376">
        <f t="shared" si="0"/>
        <v>21100.016940000009</v>
      </c>
      <c r="D10" s="392">
        <v>8687.5996935000021</v>
      </c>
      <c r="E10" s="392">
        <v>9813.6738237000045</v>
      </c>
      <c r="F10" s="393">
        <v>2598.7434228000011</v>
      </c>
      <c r="G10" s="194"/>
    </row>
    <row r="11" spans="1:8" ht="12.75" x14ac:dyDescent="0.2">
      <c r="A11" s="195"/>
      <c r="B11" s="189" t="s">
        <v>40</v>
      </c>
      <c r="C11" s="192">
        <f t="shared" si="0"/>
        <v>100</v>
      </c>
      <c r="D11" s="110">
        <v>44</v>
      </c>
      <c r="E11" s="110">
        <v>43</v>
      </c>
      <c r="F11" s="111">
        <v>13</v>
      </c>
      <c r="G11" s="193"/>
    </row>
    <row r="12" spans="1:8" s="199" customFormat="1" ht="12.75" x14ac:dyDescent="0.2">
      <c r="A12" s="196" t="s">
        <v>0</v>
      </c>
      <c r="B12" s="197" t="s">
        <v>39</v>
      </c>
      <c r="C12" s="350">
        <f t="shared" si="0"/>
        <v>64542.016940000009</v>
      </c>
      <c r="D12" s="351">
        <f>SUM(D6,D8,D10)</f>
        <v>11432.599693500002</v>
      </c>
      <c r="E12" s="351">
        <f>SUM(E6,E8,E10)</f>
        <v>24171.473823700006</v>
      </c>
      <c r="F12" s="352">
        <f>SUM(F6,F8,F10)</f>
        <v>28937.943422800003</v>
      </c>
      <c r="G12" s="198"/>
      <c r="H12" s="199" t="s">
        <v>96</v>
      </c>
    </row>
    <row r="13" spans="1:8" s="199" customFormat="1" ht="12.75" x14ac:dyDescent="0.2">
      <c r="A13" s="196"/>
      <c r="B13" s="200" t="s">
        <v>40</v>
      </c>
      <c r="C13" s="201">
        <v>100.00028916693898</v>
      </c>
      <c r="D13" s="201">
        <f>+D12/$C12*100</f>
        <v>17.713421791773339</v>
      </c>
      <c r="E13" s="201">
        <f>+E12/$C12*100</f>
        <v>37.450756839797023</v>
      </c>
      <c r="F13" s="202">
        <f>+F12/$C12*100</f>
        <v>44.835821368429642</v>
      </c>
      <c r="G13" s="203"/>
    </row>
    <row r="14" spans="1:8" s="199" customFormat="1" ht="12.75" x14ac:dyDescent="0.2">
      <c r="A14" s="244"/>
      <c r="B14" s="244"/>
      <c r="C14" s="202"/>
      <c r="D14" s="202"/>
      <c r="E14" s="202"/>
      <c r="F14" s="202"/>
      <c r="G14" s="203"/>
    </row>
    <row r="15" spans="1:8" s="199" customFormat="1" ht="12.75" x14ac:dyDescent="0.2">
      <c r="A15" s="268" t="s">
        <v>235</v>
      </c>
      <c r="B15" s="204"/>
      <c r="C15" s="198"/>
      <c r="D15" s="198"/>
      <c r="E15" s="198"/>
      <c r="F15" s="198"/>
      <c r="G15" s="198"/>
    </row>
    <row r="16" spans="1:8" x14ac:dyDescent="0.2">
      <c r="A16" s="205" t="s">
        <v>163</v>
      </c>
    </row>
    <row r="17" spans="1:7" ht="12.75" x14ac:dyDescent="0.2">
      <c r="C17" s="206"/>
      <c r="D17" s="206"/>
      <c r="E17" s="206"/>
      <c r="F17" s="206"/>
    </row>
    <row r="18" spans="1:7" ht="12.75" x14ac:dyDescent="0.2">
      <c r="A18" s="325" t="s">
        <v>200</v>
      </c>
      <c r="C18" s="206"/>
      <c r="D18" s="206"/>
      <c r="E18" s="206"/>
      <c r="F18" s="206"/>
    </row>
    <row r="19" spans="1:7" ht="12.75" x14ac:dyDescent="0.2">
      <c r="A19" s="207"/>
      <c r="C19" s="206"/>
      <c r="D19" s="206"/>
      <c r="E19" s="206"/>
      <c r="F19" s="206"/>
    </row>
    <row r="20" spans="1:7" x14ac:dyDescent="0.2">
      <c r="C20" s="208"/>
      <c r="D20" s="314"/>
      <c r="E20" s="209"/>
      <c r="F20" s="209"/>
    </row>
    <row r="21" spans="1:7" x14ac:dyDescent="0.2">
      <c r="C21" s="210"/>
      <c r="D21" s="314"/>
      <c r="E21" s="210"/>
      <c r="F21" s="210"/>
      <c r="G21" s="208"/>
    </row>
    <row r="22" spans="1:7" x14ac:dyDescent="0.2">
      <c r="C22" s="210"/>
      <c r="D22" s="314"/>
      <c r="E22" s="210"/>
      <c r="F22" s="210"/>
      <c r="G22" s="208"/>
    </row>
    <row r="23" spans="1:7" x14ac:dyDescent="0.2">
      <c r="C23" s="210"/>
      <c r="D23" s="314"/>
      <c r="E23" s="210"/>
      <c r="F23" s="210"/>
      <c r="G23" s="208"/>
    </row>
    <row r="24" spans="1:7" x14ac:dyDescent="0.2">
      <c r="C24" s="210"/>
      <c r="D24" s="314"/>
      <c r="E24" s="210"/>
      <c r="F24" s="210"/>
      <c r="G24" s="208"/>
    </row>
    <row r="25" spans="1:7" x14ac:dyDescent="0.2">
      <c r="C25" s="210"/>
      <c r="D25" s="210"/>
      <c r="E25" s="210"/>
      <c r="F25" s="210"/>
      <c r="G25" s="208"/>
    </row>
  </sheetData>
  <phoneticPr fontId="0" type="noConversion"/>
  <hyperlinks>
    <hyperlink ref="A18" location="Innhold!A1" display="Innhold" xr:uid="{00000000-0004-0000-0700-000000000000}"/>
  </hyperlinks>
  <pageMargins left="0.78740157499999996" right="0.78740157499999996" top="0.984251969" bottom="0.984251969" header="0.5" footer="0.5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  <pageSetUpPr fitToPage="1"/>
  </sheetPr>
  <dimension ref="A1:U29"/>
  <sheetViews>
    <sheetView showGridLines="0" zoomScaleNormal="100" workbookViewId="0">
      <selection activeCell="A11" sqref="A11"/>
    </sheetView>
  </sheetViews>
  <sheetFormatPr baseColWidth="10" defaultColWidth="9.140625" defaultRowHeight="11.25" x14ac:dyDescent="0.2"/>
  <cols>
    <col min="1" max="1" width="41.7109375" style="27" customWidth="1"/>
    <col min="2" max="4" width="16.42578125" style="27" customWidth="1"/>
    <col min="5" max="5" width="18" style="27" customWidth="1"/>
    <col min="6" max="6" width="17.5703125" style="27" customWidth="1"/>
    <col min="7" max="7" width="18.28515625" style="27" customWidth="1"/>
    <col min="8" max="16384" width="9.140625" style="27"/>
  </cols>
  <sheetData>
    <row r="1" spans="1:21" ht="12" x14ac:dyDescent="0.2">
      <c r="A1" s="357" t="s">
        <v>226</v>
      </c>
    </row>
    <row r="2" spans="1:21" ht="18" x14ac:dyDescent="0.25">
      <c r="A2" s="101" t="s">
        <v>61</v>
      </c>
      <c r="B2" s="25"/>
      <c r="C2" s="25"/>
      <c r="D2" s="25"/>
      <c r="E2" s="25"/>
      <c r="F2" s="25"/>
    </row>
    <row r="3" spans="1:21" ht="15.75" x14ac:dyDescent="0.25">
      <c r="A3" s="10" t="s">
        <v>214</v>
      </c>
      <c r="B3" s="25"/>
      <c r="C3" s="25"/>
      <c r="D3" s="25"/>
      <c r="E3" s="25"/>
      <c r="F3" s="25"/>
    </row>
    <row r="4" spans="1:21" ht="12.75" x14ac:dyDescent="0.2">
      <c r="A4" s="25"/>
      <c r="B4" s="25"/>
      <c r="C4" s="25"/>
      <c r="D4" s="25"/>
      <c r="E4" s="25"/>
      <c r="F4" s="31"/>
    </row>
    <row r="5" spans="1:21" s="32" customFormat="1" ht="28.5" x14ac:dyDescent="0.25">
      <c r="A5" s="396" t="s">
        <v>168</v>
      </c>
      <c r="B5" s="397" t="s">
        <v>0</v>
      </c>
      <c r="C5" s="397" t="s">
        <v>228</v>
      </c>
      <c r="D5" s="397" t="s">
        <v>3</v>
      </c>
      <c r="E5" s="188" t="s">
        <v>2</v>
      </c>
      <c r="F5" s="25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6" spans="1:21" ht="12.75" x14ac:dyDescent="0.2">
      <c r="A6" s="394" t="s">
        <v>98</v>
      </c>
      <c r="B6" s="395">
        <f>SUM(C6:E6)</f>
        <v>17991.181860000001</v>
      </c>
      <c r="C6" s="395">
        <v>15399.2</v>
      </c>
      <c r="D6" s="395">
        <v>958.33063000000004</v>
      </c>
      <c r="E6" s="330">
        <v>1633.6512299999999</v>
      </c>
      <c r="F6" s="458"/>
    </row>
    <row r="7" spans="1:21" s="33" customFormat="1" ht="12.75" x14ac:dyDescent="0.2">
      <c r="A7" s="73" t="s">
        <v>99</v>
      </c>
      <c r="B7" s="307">
        <f t="shared" ref="B7:B9" si="0">SUM(C7:E7)</f>
        <v>4982.6319548800002</v>
      </c>
      <c r="C7" s="452">
        <v>1998.8</v>
      </c>
      <c r="D7" s="307">
        <v>899.47739999999999</v>
      </c>
      <c r="E7" s="330">
        <v>2084.3545548800003</v>
      </c>
      <c r="F7" s="266"/>
    </row>
    <row r="8" spans="1:21" ht="12.75" x14ac:dyDescent="0.2">
      <c r="A8" s="73" t="s">
        <v>100</v>
      </c>
      <c r="B8" s="307">
        <f t="shared" si="0"/>
        <v>2152.0982300000001</v>
      </c>
      <c r="C8" s="452">
        <v>1421.3</v>
      </c>
      <c r="D8" s="307">
        <v>280.05376999999999</v>
      </c>
      <c r="E8" s="393">
        <v>450.74446000000006</v>
      </c>
      <c r="F8" s="78"/>
    </row>
    <row r="9" spans="1:21" ht="12.75" x14ac:dyDescent="0.2">
      <c r="A9" s="73" t="s">
        <v>105</v>
      </c>
      <c r="B9" s="307">
        <f t="shared" si="0"/>
        <v>785.54326999999989</v>
      </c>
      <c r="C9" s="452">
        <v>248.2</v>
      </c>
      <c r="D9" s="307">
        <v>175.46744999999999</v>
      </c>
      <c r="E9" s="111">
        <v>361.87581999999998</v>
      </c>
      <c r="F9" s="79"/>
    </row>
    <row r="10" spans="1:21" s="28" customFormat="1" ht="12.75" x14ac:dyDescent="0.2">
      <c r="A10" s="161"/>
      <c r="B10" s="172"/>
      <c r="C10" s="80"/>
      <c r="D10" s="80"/>
      <c r="E10" s="172"/>
      <c r="F10" s="80"/>
    </row>
    <row r="11" spans="1:21" s="28" customFormat="1" ht="12.75" x14ac:dyDescent="0.2">
      <c r="A11" s="102" t="s">
        <v>167</v>
      </c>
      <c r="B11" s="30"/>
      <c r="C11" s="30"/>
      <c r="D11" s="30"/>
      <c r="E11" s="30"/>
      <c r="F11" s="31"/>
    </row>
    <row r="12" spans="1:21" s="270" customFormat="1" ht="12.75" x14ac:dyDescent="0.2">
      <c r="A12" s="27" t="s">
        <v>229</v>
      </c>
      <c r="B12" s="30"/>
      <c r="C12" s="30"/>
      <c r="D12" s="30"/>
      <c r="E12" s="30"/>
      <c r="F12" s="31"/>
    </row>
    <row r="13" spans="1:21" x14ac:dyDescent="0.2">
      <c r="A13" s="7" t="s">
        <v>163</v>
      </c>
      <c r="D13" s="26"/>
    </row>
    <row r="14" spans="1:21" ht="12.75" x14ac:dyDescent="0.2">
      <c r="B14" s="72"/>
      <c r="C14" s="26"/>
    </row>
    <row r="15" spans="1:21" ht="12.75" x14ac:dyDescent="0.2">
      <c r="A15" s="325" t="s">
        <v>200</v>
      </c>
      <c r="B15" s="26"/>
    </row>
    <row r="16" spans="1:21" ht="12.75" x14ac:dyDescent="0.2">
      <c r="C16" s="165"/>
      <c r="D16" s="166"/>
      <c r="E16"/>
      <c r="F16"/>
    </row>
    <row r="17" spans="1:6" ht="15" x14ac:dyDescent="0.2">
      <c r="A17" s="109"/>
      <c r="B17" s="264"/>
      <c r="C17" s="262"/>
      <c r="D17" s="262"/>
      <c r="E17" s="262"/>
      <c r="F17" s="254"/>
    </row>
    <row r="18" spans="1:6" ht="15" x14ac:dyDescent="0.2">
      <c r="B18" s="264"/>
      <c r="C18" s="265"/>
      <c r="D18" s="265"/>
      <c r="E18" s="265"/>
      <c r="F18" s="256"/>
    </row>
    <row r="19" spans="1:6" ht="15" x14ac:dyDescent="0.2">
      <c r="B19" s="264"/>
      <c r="C19" s="265"/>
      <c r="D19" s="265"/>
      <c r="E19" s="265"/>
      <c r="F19" s="254"/>
    </row>
    <row r="20" spans="1:6" ht="15" x14ac:dyDescent="0.2">
      <c r="B20" s="264"/>
      <c r="C20" s="265"/>
      <c r="D20" s="265"/>
      <c r="E20" s="265"/>
      <c r="F20" s="256"/>
    </row>
    <row r="21" spans="1:6" ht="15" x14ac:dyDescent="0.2">
      <c r="B21" s="264"/>
      <c r="C21" s="265"/>
      <c r="D21" s="265"/>
      <c r="E21" s="265"/>
      <c r="F21" s="254"/>
    </row>
    <row r="22" spans="1:6" ht="15" x14ac:dyDescent="0.2">
      <c r="B22" s="262"/>
      <c r="C22" s="263"/>
      <c r="D22" s="263"/>
      <c r="E22" s="263"/>
      <c r="F22" s="254"/>
    </row>
    <row r="23" spans="1:6" ht="15" x14ac:dyDescent="0.2">
      <c r="D23" s="255"/>
      <c r="E23" s="255"/>
      <c r="F23" s="254"/>
    </row>
    <row r="24" spans="1:6" ht="15" x14ac:dyDescent="0.2">
      <c r="C24" s="257"/>
      <c r="D24" s="255"/>
      <c r="E24" s="255"/>
      <c r="F24" s="254"/>
    </row>
    <row r="25" spans="1:6" ht="15" x14ac:dyDescent="0.2">
      <c r="C25" s="257"/>
      <c r="D25" s="257"/>
      <c r="E25" s="255"/>
      <c r="F25" s="254"/>
    </row>
    <row r="26" spans="1:6" ht="15" x14ac:dyDescent="0.2">
      <c r="C26" s="257"/>
      <c r="D26" s="257"/>
      <c r="E26" s="255"/>
      <c r="F26" s="254"/>
    </row>
    <row r="27" spans="1:6" ht="15" x14ac:dyDescent="0.2">
      <c r="C27" s="257"/>
      <c r="D27" s="257"/>
      <c r="E27" s="255"/>
      <c r="F27" s="256"/>
    </row>
    <row r="28" spans="1:6" ht="15" x14ac:dyDescent="0.2">
      <c r="C28" s="257"/>
      <c r="D28" s="257"/>
      <c r="E28" s="255"/>
      <c r="F28" s="254"/>
    </row>
    <row r="29" spans="1:6" ht="15" x14ac:dyDescent="0.2">
      <c r="D29" s="255"/>
      <c r="E29" s="255"/>
      <c r="F29" s="254"/>
    </row>
  </sheetData>
  <phoneticPr fontId="0" type="noConversion"/>
  <hyperlinks>
    <hyperlink ref="A15" location="Innhold!A1" display="Innhold" xr:uid="{00000000-0004-0000-0800-000000000000}"/>
  </hyperlinks>
  <pageMargins left="0.78740157499999996" right="0.78740157499999996" top="0.984251969" bottom="0.984251969" header="0.5" footer="0.5"/>
  <pageSetup paperSize="9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16</vt:i4>
      </vt:variant>
      <vt:variant>
        <vt:lpstr>Navngitte områder</vt:lpstr>
      </vt:variant>
      <vt:variant>
        <vt:i4>16</vt:i4>
      </vt:variant>
    </vt:vector>
  </HeadingPairs>
  <TitlesOfParts>
    <vt:vector size="32" baseType="lpstr">
      <vt:lpstr>Innhold</vt:lpstr>
      <vt:lpstr>A.2.1</vt:lpstr>
      <vt:lpstr>A.2.2</vt:lpstr>
      <vt:lpstr>A.2.3</vt:lpstr>
      <vt:lpstr>A.2.4</vt:lpstr>
      <vt:lpstr>A.2.5</vt:lpstr>
      <vt:lpstr>A.2.6</vt:lpstr>
      <vt:lpstr>A.2.7</vt:lpstr>
      <vt:lpstr>A.2.8</vt:lpstr>
      <vt:lpstr>A.2.9</vt:lpstr>
      <vt:lpstr>A.2.10</vt:lpstr>
      <vt:lpstr>A.2.11</vt:lpstr>
      <vt:lpstr>A.2.12</vt:lpstr>
      <vt:lpstr>A.2.13</vt:lpstr>
      <vt:lpstr>A.2.14</vt:lpstr>
      <vt:lpstr>A.2.15</vt:lpstr>
      <vt:lpstr>A.2.1!Utskriftsområde</vt:lpstr>
      <vt:lpstr>A.2.10!Utskriftsområde</vt:lpstr>
      <vt:lpstr>A.2.11!Utskriftsområde</vt:lpstr>
      <vt:lpstr>A.2.12!Utskriftsområde</vt:lpstr>
      <vt:lpstr>A.2.13!Utskriftsområde</vt:lpstr>
      <vt:lpstr>A.2.14!Utskriftsområde</vt:lpstr>
      <vt:lpstr>A.2.15!Utskriftsområde</vt:lpstr>
      <vt:lpstr>A.2.2!Utskriftsområde</vt:lpstr>
      <vt:lpstr>A.2.3!Utskriftsområde</vt:lpstr>
      <vt:lpstr>A.2.4!Utskriftsområde</vt:lpstr>
      <vt:lpstr>A.2.5!Utskriftsområde</vt:lpstr>
      <vt:lpstr>A.2.6!Utskriftsområde</vt:lpstr>
      <vt:lpstr>A.2.7!Utskriftsområde</vt:lpstr>
      <vt:lpstr>A.2.8!Utskriftsområde</vt:lpstr>
      <vt:lpstr>A.2.9!Utskriftsområde</vt:lpstr>
      <vt:lpstr>Innhold!Utskriftsområde</vt:lpstr>
    </vt:vector>
  </TitlesOfParts>
  <Company>PDC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Widar Holmedal</dc:creator>
  <cp:lastModifiedBy>Espen Solberg</cp:lastModifiedBy>
  <cp:lastPrinted>2019-02-26T12:22:37Z</cp:lastPrinted>
  <dcterms:created xsi:type="dcterms:W3CDTF">2000-06-27T11:17:16Z</dcterms:created>
  <dcterms:modified xsi:type="dcterms:W3CDTF">2019-11-21T07:17:43Z</dcterms:modified>
</cp:coreProperties>
</file>